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8475" windowHeight="6660" tabRatio="660" activeTab="1"/>
  </bookViews>
  <sheets>
    <sheet name="QD-Cap So LĐ" sheetId="1" r:id="rId1"/>
    <sheet name="QD-cap huyen" sheetId="2" r:id="rId2"/>
    <sheet name="CV" sheetId="3" r:id="rId3"/>
    <sheet name="CV-Cap qua So LĐ" sheetId="4" r:id="rId4"/>
    <sheet name="CV-NS tinh-cap qua huyen" sheetId="5" r:id="rId5"/>
    <sheet name="CV-NS Huyen" sheetId="6" r:id="rId6"/>
  </sheets>
  <definedNames>
    <definedName name="_xlnm.Print_Area" localSheetId="2">'CV'!$A$1:$P$27</definedName>
    <definedName name="_xlnm.Print_Area" localSheetId="3">'CV-Cap qua So LĐ'!$A$2:$E$17</definedName>
    <definedName name="_xlnm.Print_Area" localSheetId="5">'CV-NS Huyen'!$A$2:$I$23</definedName>
    <definedName name="_xlnm.Print_Area" localSheetId="4">'CV-NS tinh-cap qua huyen'!$A$2:$F$23</definedName>
    <definedName name="_xlnm.Print_Area" localSheetId="1">'QD-cap huyen'!$A$1:$I$19</definedName>
    <definedName name="_xlnm.Print_Area" localSheetId="0">'QD-Cap So LĐ'!$A$1:$E$13</definedName>
    <definedName name="_xlnm.Print_Titles" localSheetId="2">'CV'!$A:$B,'CV'!$5:$7</definedName>
  </definedNames>
  <calcPr fullCalcOnLoad="1"/>
</workbook>
</file>

<file path=xl/sharedStrings.xml><?xml version="1.0" encoding="utf-8"?>
<sst xmlns="http://schemas.openxmlformats.org/spreadsheetml/2006/main" count="211" uniqueCount="117">
  <si>
    <t>Phong Điền</t>
  </si>
  <si>
    <t>Phú Vang</t>
  </si>
  <si>
    <t>Nam Đông</t>
  </si>
  <si>
    <t>A Lưới</t>
  </si>
  <si>
    <t>I</t>
  </si>
  <si>
    <t>II</t>
  </si>
  <si>
    <t>III</t>
  </si>
  <si>
    <t>IV</t>
  </si>
  <si>
    <t>Thành phố Huế</t>
  </si>
  <si>
    <t>STT</t>
  </si>
  <si>
    <t>Quảng Điền</t>
  </si>
  <si>
    <t>Hương Trà</t>
  </si>
  <si>
    <t>Hương Thủy</t>
  </si>
  <si>
    <t>Phú Lộc</t>
  </si>
  <si>
    <t>1</t>
  </si>
  <si>
    <t>Tổng cộng</t>
  </si>
  <si>
    <t>Người có công</t>
  </si>
  <si>
    <t>Gia đình chính sách tiêu biểu</t>
  </si>
  <si>
    <t>Đối tượng xã hội cộng đồng</t>
  </si>
  <si>
    <t>Tuất Lão thành Cách mạng, Tiền khởi nghĩa</t>
  </si>
  <si>
    <t>Tuất Thương binh, Bệnh binh</t>
  </si>
  <si>
    <t>Gia đình hộ nghèo</t>
  </si>
  <si>
    <t>Số suất</t>
  </si>
  <si>
    <t>Sở LĐ TB&amp;XH</t>
  </si>
  <si>
    <t>(Chi tiết kèm theo Công văn số             /STC-QLNS ngày       /12/2011 của Sở Tài chính )</t>
  </si>
  <si>
    <t>TT</t>
  </si>
  <si>
    <t>Đơn vị</t>
  </si>
  <si>
    <t>ĐỐI TƯỢNG TRỢ GIÚP</t>
  </si>
  <si>
    <t>Tổng số</t>
  </si>
  <si>
    <t>Tuất lão thành cách mạng và tiền khởi nghĩa</t>
  </si>
  <si>
    <t>Tuất thương binh, bệnh binh</t>
  </si>
  <si>
    <t xml:space="preserve">Bà mẹ Việt Nam anh hùng đã từ trần </t>
  </si>
  <si>
    <t xml:space="preserve">Quảng Điền </t>
  </si>
  <si>
    <t xml:space="preserve">Hương Trà </t>
  </si>
  <si>
    <t xml:space="preserve">Hương Thủy </t>
  </si>
  <si>
    <t xml:space="preserve">Phú Lộc </t>
  </si>
  <si>
    <t>Ghi chú:</t>
  </si>
  <si>
    <t>Đvt: 1000 đồng</t>
  </si>
  <si>
    <t>Dự toán kinh phí</t>
  </si>
  <si>
    <t>Tổng</t>
  </si>
  <si>
    <t>Hộ nghèo</t>
  </si>
  <si>
    <t>Mức trợ giúp</t>
  </si>
  <si>
    <t>Số lượng</t>
  </si>
  <si>
    <t>B</t>
  </si>
  <si>
    <t>Trong đó:</t>
  </si>
  <si>
    <t>Chi tiết theo đơn vị</t>
  </si>
  <si>
    <t>Mức trợ giúp (nghìn đồng)</t>
  </si>
  <si>
    <t>Đại diện thân nhân chủ yếu thờ cúng Lão thành cách mạng, Tiền khởi nghĩa</t>
  </si>
  <si>
    <t>A</t>
  </si>
  <si>
    <t>Đối tượng</t>
  </si>
  <si>
    <t>Chi tiết đối tượng theo Đơn vị</t>
  </si>
  <si>
    <t>Ngân sách huyện bố trí kinh phí thực hiện</t>
  </si>
  <si>
    <t>Ngân sách tỉnh bố trí kinh phí thực hiện</t>
  </si>
  <si>
    <t>Con người hoạt động kháng chiến bị nhiễm CĐHH</t>
  </si>
  <si>
    <t>PHỤ LỤC 02</t>
  </si>
  <si>
    <t>PHỤ LỤC 03</t>
  </si>
  <si>
    <t>PHỤ LỤC 04</t>
  </si>
  <si>
    <t>Thân nhân thờ cúng Bà mẹ Việt Nam anh Hùng</t>
  </si>
  <si>
    <t>Đối tượng bảo trợ xã hội</t>
  </si>
  <si>
    <t xml:space="preserve">Đối tượng bảo trợ xã hội </t>
  </si>
  <si>
    <t>Huyện Phong Điền</t>
  </si>
  <si>
    <t xml:space="preserve">Huyện Quảng Điền </t>
  </si>
  <si>
    <t>Huyện Phú Vang</t>
  </si>
  <si>
    <t xml:space="preserve">Huyện Phú Lộc </t>
  </si>
  <si>
    <t>Huyện Nam Đông</t>
  </si>
  <si>
    <t>Huyện A Lưới</t>
  </si>
  <si>
    <t xml:space="preserve">Thị xã Hương Trà </t>
  </si>
  <si>
    <t xml:space="preserve">Thị xã Hương Thủy </t>
  </si>
  <si>
    <t>Đối tượng bảo trợ xã hội theo Nghị định số 136/2013/NĐ-CP</t>
  </si>
  <si>
    <t>Số đối tượng/kinh phí 
(chi tiết theo đơn vị)</t>
  </si>
  <si>
    <t>1=2+3+4</t>
  </si>
  <si>
    <t>5=6+7</t>
  </si>
  <si>
    <t>Ngân sách tỉnh bổ sung cho ngân sách cấp huyện</t>
  </si>
  <si>
    <t>V</t>
  </si>
  <si>
    <t>VI</t>
  </si>
  <si>
    <t>Người có công, gia đình người có công tiêu biểu tham gia chiến dịch Xuân Mậu Thân năm 1968</t>
  </si>
  <si>
    <t>Hộ thoát nghèo tiêu biểu</t>
  </si>
  <si>
    <t>Cơ sở công lập trực thuộc Sở Lao động Thương binh và Xã hội quản lý</t>
  </si>
  <si>
    <t>Cơ sở ngoài công lập</t>
  </si>
  <si>
    <t>Cơ sở BTXH công lập, tư thục tiêu biểu</t>
  </si>
  <si>
    <t>VII</t>
  </si>
  <si>
    <t>Tổng kinh phí</t>
  </si>
  <si>
    <t>Ghi chú</t>
  </si>
  <si>
    <t>Ngân sách huyện tự cân đối bố trí</t>
  </si>
  <si>
    <t>Con người hoạt động kháng chiến bị nhiễm CĐHH, Tuất CĐHH</t>
  </si>
  <si>
    <t>Ngân sách tỉnh đảm bảo và cấp cho ngân sách huyện để thực hiện</t>
  </si>
  <si>
    <t>Đối tượng nuôi dưỡng tại cơ sở BTXH</t>
  </si>
  <si>
    <t>Ngân sách tỉnh đảm bảo và cấp qua Sở Lao động TB&amp;XH để thực hiện</t>
  </si>
  <si>
    <t>PHỤ LỤC 01</t>
  </si>
  <si>
    <t>Dự toán kinh phí (làm tròn)</t>
  </si>
  <si>
    <t>Dự toán kinh phí (làm tròn số)</t>
  </si>
  <si>
    <t>Dự toán kinh phí  (làm tròn số)</t>
  </si>
  <si>
    <t>Dự toán kinh phí trợ giúp cho các đối tượng cấp cho ngân sách các huyện, thị xã, thành phố Huế</t>
  </si>
  <si>
    <t xml:space="preserve">Ghi chú: </t>
  </si>
  <si>
    <t>Ủy ban nhân dân các huyện bố trí từ nguồn kinh phí thăm hỏi, động viên gia đình chính sách nhân dịp tết, lễ đã được Ủy ban nhân dân tỉnh giao ổn định trong dự toán chi ngân sách huyện năm 2017-2020 và nguồn cân đối ngân sách huyện để đảm bảo</t>
  </si>
  <si>
    <t>Mức trợ giúp 
(nghìn đồng/đối tượng)</t>
  </si>
  <si>
    <t>UBND cấp huyện đảm bảo nguồn kinh phí từ ngân sách huyện để chi trả cho các đối tượng này</t>
  </si>
  <si>
    <t>Cơ sở BTXH công lập, ngoài công lập tiêu biểu</t>
  </si>
  <si>
    <t>(Chi tiết kèm theo Công văn số           /STC-QLNS ngày       /12/2019 của Sở Tài chính )</t>
  </si>
  <si>
    <t>DỰ TOÁN KINH PHÍ TRỢ GIÚP CÁC ĐỐI TƯỢNG CHÍNH SÁCH NHÂN DỊP TẾT NGUYÊN ĐÁN CANH TÝ - NĂM 2020</t>
  </si>
  <si>
    <t>(Chi tiết kèm theo Công văn số      /STC-QLNS ngày     /12/2019 của Sở Tài chính )</t>
  </si>
  <si>
    <t>Làm tròn số</t>
  </si>
  <si>
    <t>Tổng số đối tượng</t>
  </si>
  <si>
    <t>Dự toán kinh phí chi tiết (nghìn đồng)</t>
  </si>
  <si>
    <t>Tổng dự toán kinh phí (làm tròn số)</t>
  </si>
  <si>
    <t>Số đối tượng hộ nghèo và bảo trợ xã hội theo số liệu của Sở LĐTBXH tại Công văn số 3050/SLĐTBXH-KHTC ngày 02/12/2019</t>
  </si>
  <si>
    <t>Số đối tượng nhận trợ giúp tết theo báo cáo của Sở LĐTBXH tại Công văn số 3050/SLĐTBXH-KHTC ngày 02/12/2019</t>
  </si>
  <si>
    <t>Kinh phí trợ giúp cho các đối tượng cấp qua Sở Lao động Thương binh và Xã hội</t>
  </si>
  <si>
    <t>Mức quà tặng (nghìn đồng/đối tượng)</t>
  </si>
  <si>
    <t>Dự toán kinh phí trợ giúp cho các đối tượng giao UBND các huyện, thị xã, thành phố Huế
bố trí ngân sách cấp huyện để thực hiện</t>
  </si>
  <si>
    <t>Dự toán chi tiết theo huyện</t>
  </si>
  <si>
    <t>Nội dung</t>
  </si>
  <si>
    <t>KINH PHÍ THỰC HIỆN (làm tròn số)</t>
  </si>
  <si>
    <t>PHỤ LỤC 2: Kinh phí trợ giúp cho các đối tượng được hưởng chính sách trên địa bàn các huyện 
nhân dịp Tết Nguyên Đán Canh Tý - năm 2020</t>
  </si>
  <si>
    <t>ĐVT: 1.000 đồng</t>
  </si>
  <si>
    <t>PHỤ LỤC 1: Kinh phí trợ giúp cho các đối tượng cấp cho Sở Lao động Thương binh và Xã hội để thực hiện trợ giúp, thăm hỏi nhân nhân dịp Tết Nguyên Đán Canh Tý - năm 2020</t>
  </si>
  <si>
    <t>(Kèm theo Quyết định số  3379 /QĐ-UBND ngày  31/12/2019 của UBND tỉnh)</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</si>
</sst>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_(* \(#,##0.0\);_(* &quot;-&quot;??_);_(@_)"/>
    <numFmt numFmtId="181" formatCode="_(* #,##0_);_(* \(#,##0\);_(* &quot;-&quot;??_);_(@_)"/>
    <numFmt numFmtId="182" formatCode="&quot;Yes&quot;;&quot;Yes&quot;;&quot;No&quot;"/>
    <numFmt numFmtId="183" formatCode="&quot;True&quot;;&quot;True&quot;;&quot;False&quot;"/>
    <numFmt numFmtId="184" formatCode="&quot;On&quot;;&quot;On&quot;;&quot;Off&quot;"/>
    <numFmt numFmtId="185" formatCode="[$€-2]\ #,##0.00_);[Red]\([$€-2]\ #,##0.00\)"/>
  </numFmts>
  <fonts count="55">
    <font>
      <sz val="10"/>
      <name val="Arial"/>
      <family val="0"/>
    </font>
    <font>
      <u val="single"/>
      <sz val="10"/>
      <color indexed="12"/>
      <name val="Arial"/>
      <family val="2"/>
    </font>
    <font>
      <u val="single"/>
      <sz val="10"/>
      <color indexed="36"/>
      <name val="Arial"/>
      <family val="2"/>
    </font>
    <font>
      <sz val="10"/>
      <name val="Times New Roman"/>
      <family val="1"/>
    </font>
    <font>
      <sz val="12"/>
      <name val="Times New Roman"/>
      <family val="1"/>
    </font>
    <font>
      <b/>
      <sz val="12"/>
      <name val="Times New Roman"/>
      <family val="1"/>
    </font>
    <font>
      <b/>
      <sz val="10"/>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indexed="8"/>
      <name val="Times New Roman"/>
      <family val="2"/>
    </font>
    <font>
      <sz val="8"/>
      <name val="Arial"/>
      <family val="2"/>
    </font>
    <font>
      <sz val="14"/>
      <name val="Times New Roman"/>
      <family val="1"/>
    </font>
    <font>
      <i/>
      <sz val="12"/>
      <name val="Times New Roman"/>
      <family val="1"/>
    </font>
    <font>
      <b/>
      <sz val="14"/>
      <name val="Times New Roman"/>
      <family val="1"/>
    </font>
    <font>
      <sz val="13"/>
      <name val="Times New Roman"/>
      <family val="1"/>
    </font>
    <font>
      <b/>
      <sz val="13"/>
      <name val="Times New Roman"/>
      <family val="1"/>
    </font>
    <font>
      <i/>
      <sz val="13"/>
      <name val="Times New Roman"/>
      <family val="1"/>
    </font>
    <font>
      <b/>
      <sz val="16"/>
      <name val="Times New Roman"/>
      <family val="1"/>
    </font>
    <font>
      <i/>
      <sz val="14"/>
      <name val="Times New Roman"/>
      <family val="1"/>
    </font>
    <font>
      <b/>
      <sz val="10"/>
      <color indexed="9"/>
      <name val="Times New Roman"/>
      <family val="1"/>
    </font>
    <font>
      <sz val="10"/>
      <color indexed="9"/>
      <name val="Times New Roman"/>
      <family val="1"/>
    </font>
    <font>
      <b/>
      <sz val="11"/>
      <color indexed="9"/>
      <name val="Times New Roman"/>
      <family val="1"/>
    </font>
    <font>
      <sz val="11"/>
      <color indexed="9"/>
      <name val="Times New Roman"/>
      <family val="1"/>
    </font>
    <font>
      <i/>
      <sz val="12"/>
      <color indexed="9"/>
      <name val="Times New Roman"/>
      <family val="1"/>
    </font>
    <font>
      <b/>
      <sz val="16"/>
      <color indexed="9"/>
      <name val="Times New Roman"/>
      <family val="1"/>
    </font>
    <font>
      <b/>
      <sz val="14"/>
      <color indexed="9"/>
      <name val="Times New Roman"/>
      <family val="1"/>
    </font>
    <font>
      <sz val="14"/>
      <color indexed="9"/>
      <name val="Times New Roman"/>
      <family val="1"/>
    </font>
    <font>
      <sz val="13"/>
      <color indexed="9"/>
      <name val="Times New Roman"/>
      <family val="1"/>
    </font>
    <font>
      <b/>
      <sz val="12"/>
      <color indexed="9"/>
      <name val="Arial"/>
      <family val="2"/>
    </font>
    <font>
      <b/>
      <sz val="12"/>
      <color theme="0"/>
      <name val="Times New Roman"/>
      <family val="1"/>
    </font>
    <font>
      <b/>
      <sz val="10"/>
      <color theme="0"/>
      <name val="Times New Roman"/>
      <family val="1"/>
    </font>
    <font>
      <sz val="12"/>
      <color theme="0"/>
      <name val="Times New Roman"/>
      <family val="1"/>
    </font>
    <font>
      <sz val="10"/>
      <color theme="0"/>
      <name val="Times New Roman"/>
      <family val="1"/>
    </font>
    <font>
      <b/>
      <sz val="11"/>
      <color theme="0"/>
      <name val="Times New Roman"/>
      <family val="1"/>
    </font>
    <font>
      <sz val="11"/>
      <color theme="0"/>
      <name val="Times New Roman"/>
      <family val="1"/>
    </font>
    <font>
      <i/>
      <sz val="12"/>
      <color theme="0"/>
      <name val="Times New Roman"/>
      <family val="1"/>
    </font>
    <font>
      <b/>
      <sz val="16"/>
      <color theme="0"/>
      <name val="Times New Roman"/>
      <family val="1"/>
    </font>
    <font>
      <b/>
      <sz val="14"/>
      <color theme="0"/>
      <name val="Times New Roman"/>
      <family val="1"/>
    </font>
    <font>
      <sz val="14"/>
      <color theme="0"/>
      <name val="Times New Roman"/>
      <family val="1"/>
    </font>
    <font>
      <sz val="13"/>
      <color theme="0"/>
      <name val="Times New Roman"/>
      <family val="1"/>
    </font>
    <font>
      <b/>
      <sz val="12"/>
      <color theme="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style="hair"/>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21" borderId="2" applyNumberFormat="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231">
    <xf numFmtId="0" fontId="0" fillId="0" borderId="0" xfId="0" applyAlignment="1">
      <alignment/>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181" fontId="4" fillId="0" borderId="0" xfId="0" applyNumberFormat="1" applyFont="1" applyBorder="1" applyAlignment="1">
      <alignment vertical="center"/>
    </xf>
    <xf numFmtId="0" fontId="26" fillId="0" borderId="0" xfId="0" applyFont="1" applyAlignment="1">
      <alignment vertical="center"/>
    </xf>
    <xf numFmtId="0" fontId="25" fillId="0" borderId="0" xfId="0" applyFont="1" applyAlignment="1">
      <alignment vertical="center"/>
    </xf>
    <xf numFmtId="181" fontId="4" fillId="0" borderId="0" xfId="0" applyNumberFormat="1" applyFont="1" applyAlignment="1">
      <alignment vertical="center"/>
    </xf>
    <xf numFmtId="0" fontId="25" fillId="0" borderId="0" xfId="0" applyFont="1" applyBorder="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Border="1" applyAlignment="1">
      <alignment horizontal="right" vertical="center" wrapText="1"/>
    </xf>
    <xf numFmtId="0" fontId="5" fillId="0" borderId="0" xfId="0" applyFont="1" applyAlignment="1">
      <alignment horizontal="right" vertical="center"/>
    </xf>
    <xf numFmtId="181" fontId="3" fillId="0" borderId="0" xfId="0" applyNumberFormat="1" applyFont="1" applyAlignment="1">
      <alignment vertical="center"/>
    </xf>
    <xf numFmtId="0" fontId="28" fillId="0" borderId="0" xfId="0" applyFont="1" applyAlignment="1">
      <alignment vertical="center"/>
    </xf>
    <xf numFmtId="0" fontId="28" fillId="0" borderId="0" xfId="0" applyFont="1" applyAlignment="1">
      <alignment horizontal="right" vertical="center"/>
    </xf>
    <xf numFmtId="0" fontId="29" fillId="0" borderId="0" xfId="0" applyFont="1" applyAlignment="1">
      <alignment vertical="center"/>
    </xf>
    <xf numFmtId="0" fontId="29" fillId="0" borderId="10" xfId="0" applyFont="1" applyFill="1" applyBorder="1" applyAlignment="1">
      <alignment horizontal="center" vertical="center" wrapText="1"/>
    </xf>
    <xf numFmtId="0" fontId="29" fillId="0" borderId="11" xfId="0" applyFont="1" applyBorder="1" applyAlignment="1">
      <alignment horizontal="center" vertical="center"/>
    </xf>
    <xf numFmtId="0" fontId="29" fillId="0" borderId="11" xfId="0" applyFont="1" applyBorder="1" applyAlignment="1">
      <alignment horizontal="left" vertical="center"/>
    </xf>
    <xf numFmtId="0" fontId="29" fillId="0" borderId="11" xfId="0" applyFont="1" applyBorder="1" applyAlignment="1">
      <alignment vertical="center"/>
    </xf>
    <xf numFmtId="181" fontId="29" fillId="0" borderId="11" xfId="41" applyNumberFormat="1" applyFont="1" applyFill="1" applyBorder="1" applyAlignment="1">
      <alignment vertical="center" wrapText="1"/>
    </xf>
    <xf numFmtId="0" fontId="29" fillId="0" borderId="12" xfId="0" applyFont="1" applyBorder="1" applyAlignment="1">
      <alignment horizontal="center" vertical="center"/>
    </xf>
    <xf numFmtId="181" fontId="29" fillId="0" borderId="12" xfId="41" applyNumberFormat="1" applyFont="1" applyFill="1" applyBorder="1" applyAlignment="1">
      <alignment vertical="center"/>
    </xf>
    <xf numFmtId="0" fontId="28" fillId="0" borderId="12" xfId="0" applyFont="1" applyFill="1" applyBorder="1" applyAlignment="1">
      <alignment horizontal="center" vertical="center"/>
    </xf>
    <xf numFmtId="0" fontId="28" fillId="0" borderId="12" xfId="0" applyFont="1" applyFill="1" applyBorder="1" applyAlignment="1">
      <alignment vertical="center"/>
    </xf>
    <xf numFmtId="181" fontId="28" fillId="0" borderId="12" xfId="0" applyNumberFormat="1" applyFont="1" applyBorder="1" applyAlignment="1">
      <alignment vertical="center"/>
    </xf>
    <xf numFmtId="181" fontId="28" fillId="0" borderId="12" xfId="41" applyNumberFormat="1" applyFont="1" applyFill="1" applyBorder="1" applyAlignment="1">
      <alignment vertical="center"/>
    </xf>
    <xf numFmtId="0" fontId="28" fillId="0" borderId="13" xfId="0" applyFont="1" applyFill="1" applyBorder="1" applyAlignment="1">
      <alignment horizontal="center" vertical="center"/>
    </xf>
    <xf numFmtId="0" fontId="28" fillId="0" borderId="13" xfId="0" applyFont="1" applyFill="1" applyBorder="1" applyAlignment="1">
      <alignment vertical="center"/>
    </xf>
    <xf numFmtId="181" fontId="28" fillId="0" borderId="13" xfId="0" applyNumberFormat="1" applyFont="1" applyBorder="1" applyAlignment="1">
      <alignment vertical="center"/>
    </xf>
    <xf numFmtId="181" fontId="28" fillId="0" borderId="13" xfId="41" applyNumberFormat="1" applyFont="1" applyFill="1" applyBorder="1" applyAlignment="1">
      <alignment vertical="center"/>
    </xf>
    <xf numFmtId="0" fontId="30" fillId="0" borderId="0" xfId="0" applyFont="1" applyAlignment="1">
      <alignment vertical="center"/>
    </xf>
    <xf numFmtId="0" fontId="28" fillId="0" borderId="0" xfId="0" applyFont="1" applyAlignment="1">
      <alignment horizontal="center" vertical="center"/>
    </xf>
    <xf numFmtId="181" fontId="28" fillId="0" borderId="12" xfId="41" applyNumberFormat="1" applyFont="1" applyBorder="1" applyAlignment="1">
      <alignment vertical="center"/>
    </xf>
    <xf numFmtId="181" fontId="28" fillId="0" borderId="13" xfId="41" applyNumberFormat="1" applyFont="1" applyBorder="1" applyAlignment="1">
      <alignment vertical="center"/>
    </xf>
    <xf numFmtId="0" fontId="4" fillId="0" borderId="0" xfId="0" applyFont="1" applyFill="1" applyAlignment="1">
      <alignment horizontal="center" vertical="center" wrapText="1"/>
    </xf>
    <xf numFmtId="181" fontId="4" fillId="0" borderId="0" xfId="0" applyNumberFormat="1" applyFont="1" applyFill="1" applyAlignment="1">
      <alignment horizontal="center" vertical="center" wrapText="1"/>
    </xf>
    <xf numFmtId="0" fontId="4" fillId="0" borderId="0" xfId="0" applyFont="1" applyFill="1" applyAlignment="1">
      <alignment horizontal="right" vertical="center"/>
    </xf>
    <xf numFmtId="181" fontId="6" fillId="0" borderId="14" xfId="41" applyNumberFormat="1" applyFont="1" applyFill="1" applyBorder="1" applyAlignment="1">
      <alignment horizontal="center" vertical="center" wrapText="1"/>
    </xf>
    <xf numFmtId="181"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181" fontId="5" fillId="0" borderId="12" xfId="41" applyNumberFormat="1" applyFont="1" applyFill="1" applyBorder="1" applyAlignment="1">
      <alignment horizontal="center" vertical="center" wrapText="1"/>
    </xf>
    <xf numFmtId="181" fontId="6" fillId="0" borderId="12" xfId="41"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181" fontId="4" fillId="0" borderId="12" xfId="41" applyNumberFormat="1" applyFont="1" applyFill="1" applyBorder="1" applyAlignment="1">
      <alignment horizontal="center" vertical="center" wrapText="1"/>
    </xf>
    <xf numFmtId="181" fontId="3" fillId="0" borderId="12" xfId="41"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4" fillId="0" borderId="12" xfId="0" applyFont="1" applyFill="1" applyBorder="1" applyAlignment="1" quotePrefix="1">
      <alignment horizontal="center" vertical="center" wrapText="1"/>
    </xf>
    <xf numFmtId="0" fontId="5"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181" fontId="3" fillId="0" borderId="0" xfId="41" applyNumberFormat="1" applyFont="1" applyFill="1" applyAlignment="1">
      <alignment horizontal="center" vertical="center" wrapText="1"/>
    </xf>
    <xf numFmtId="0" fontId="29" fillId="0" borderId="14" xfId="0" applyFont="1" applyBorder="1" applyAlignment="1">
      <alignment horizontal="center" vertical="center" wrapText="1"/>
    </xf>
    <xf numFmtId="0" fontId="29" fillId="0" borderId="12" xfId="0" applyFont="1" applyBorder="1" applyAlignment="1">
      <alignment horizontal="left" vertical="center" wrapText="1"/>
    </xf>
    <xf numFmtId="0" fontId="28" fillId="0" borderId="14" xfId="0" applyFont="1" applyBorder="1" applyAlignment="1">
      <alignment horizontal="center" vertical="center" wrapText="1"/>
    </xf>
    <xf numFmtId="0" fontId="28" fillId="0"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181" fontId="5" fillId="0" borderId="11" xfId="41" applyNumberFormat="1" applyFont="1" applyFill="1" applyBorder="1" applyAlignment="1">
      <alignment horizontal="center" vertical="center" wrapText="1"/>
    </xf>
    <xf numFmtId="181" fontId="6" fillId="0" borderId="11" xfId="41"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0" xfId="0" applyFont="1" applyFill="1" applyAlignment="1">
      <alignment horizontal="center" vertical="center" wrapText="1"/>
    </xf>
    <xf numFmtId="181" fontId="3" fillId="0" borderId="0" xfId="41" applyNumberFormat="1" applyFont="1" applyAlignment="1">
      <alignment vertical="center"/>
    </xf>
    <xf numFmtId="181" fontId="25" fillId="0" borderId="0" xfId="41" applyNumberFormat="1" applyFont="1" applyAlignment="1">
      <alignment vertical="center"/>
    </xf>
    <xf numFmtId="181" fontId="4" fillId="0" borderId="0" xfId="41" applyNumberFormat="1" applyFont="1" applyAlignment="1">
      <alignment vertical="center"/>
    </xf>
    <xf numFmtId="0" fontId="31" fillId="0" borderId="0" xfId="0" applyFont="1" applyFill="1" applyAlignment="1">
      <alignment horizontal="center" vertical="center"/>
    </xf>
    <xf numFmtId="0" fontId="27" fillId="0" borderId="0" xfId="0" applyFont="1" applyFill="1" applyAlignment="1">
      <alignment horizontal="center" vertical="center"/>
    </xf>
    <xf numFmtId="0" fontId="25" fillId="0" borderId="0" xfId="0" applyFont="1" applyFill="1" applyAlignment="1">
      <alignment horizontal="center" vertical="center" wrapText="1"/>
    </xf>
    <xf numFmtId="0" fontId="27" fillId="0" borderId="15" xfId="0" applyFont="1" applyBorder="1" applyAlignment="1">
      <alignment horizontal="center" vertical="center" wrapText="1"/>
    </xf>
    <xf numFmtId="181" fontId="27" fillId="0" borderId="15" xfId="41" applyNumberFormat="1" applyFont="1" applyBorder="1" applyAlignment="1">
      <alignment vertical="center" wrapText="1"/>
    </xf>
    <xf numFmtId="0" fontId="25" fillId="0" borderId="12" xfId="0" applyFont="1" applyBorder="1" applyAlignment="1">
      <alignment horizontal="center" vertical="center"/>
    </xf>
    <xf numFmtId="0" fontId="25" fillId="0" borderId="12" xfId="0" applyFont="1" applyFill="1" applyBorder="1" applyAlignment="1">
      <alignment vertical="center" wrapText="1"/>
    </xf>
    <xf numFmtId="181" fontId="25" fillId="0" borderId="12" xfId="41" applyNumberFormat="1" applyFont="1" applyFill="1" applyBorder="1" applyAlignment="1">
      <alignment vertical="center"/>
    </xf>
    <xf numFmtId="181" fontId="25" fillId="0" borderId="12" xfId="41" applyNumberFormat="1" applyFont="1" applyBorder="1" applyAlignment="1">
      <alignment vertical="center"/>
    </xf>
    <xf numFmtId="0" fontId="25" fillId="0" borderId="13" xfId="0" applyFont="1" applyFill="1" applyBorder="1" applyAlignment="1">
      <alignment horizontal="center" vertical="center" wrapText="1"/>
    </xf>
    <xf numFmtId="0" fontId="25" fillId="0" borderId="13" xfId="0" applyFont="1" applyFill="1" applyBorder="1" applyAlignment="1">
      <alignment vertical="center" wrapText="1"/>
    </xf>
    <xf numFmtId="181" fontId="25" fillId="0" borderId="13" xfId="41" applyNumberFormat="1" applyFont="1" applyFill="1" applyBorder="1" applyAlignment="1">
      <alignment vertical="center"/>
    </xf>
    <xf numFmtId="181" fontId="25" fillId="0" borderId="13" xfId="41" applyNumberFormat="1" applyFont="1" applyBorder="1" applyAlignment="1">
      <alignment vertical="center"/>
    </xf>
    <xf numFmtId="0" fontId="29" fillId="0" borderId="14" xfId="0" applyFont="1" applyBorder="1" applyAlignment="1">
      <alignment horizontal="center" vertical="center" wrapText="1"/>
    </xf>
    <xf numFmtId="0" fontId="27" fillId="0" borderId="0" xfId="0" applyNumberFormat="1" applyFont="1" applyAlignment="1">
      <alignment horizontal="center" vertical="center" wrapText="1"/>
    </xf>
    <xf numFmtId="0" fontId="32" fillId="0" borderId="0" xfId="0" applyFont="1" applyAlignment="1">
      <alignment horizontal="center" vertical="center" wrapText="1"/>
    </xf>
    <xf numFmtId="0" fontId="29" fillId="0" borderId="15" xfId="0" applyFont="1" applyBorder="1" applyAlignment="1">
      <alignment horizontal="center" vertical="center" wrapText="1"/>
    </xf>
    <xf numFmtId="0" fontId="29" fillId="0" borderId="13" xfId="0" applyFont="1" applyBorder="1" applyAlignment="1">
      <alignment vertical="center" wrapText="1"/>
    </xf>
    <xf numFmtId="0" fontId="29" fillId="0" borderId="14" xfId="0" applyFont="1" applyBorder="1" applyAlignment="1">
      <alignment horizontal="center" vertical="center"/>
    </xf>
    <xf numFmtId="0" fontId="4" fillId="0" borderId="0" xfId="0" applyFont="1" applyAlignment="1">
      <alignment horizontal="center" vertical="center" wrapText="1"/>
    </xf>
    <xf numFmtId="0" fontId="25" fillId="0" borderId="16" xfId="0" applyFont="1" applyBorder="1" applyAlignment="1">
      <alignment horizontal="right" vertical="center"/>
    </xf>
    <xf numFmtId="0" fontId="27" fillId="0" borderId="0" xfId="0" applyFont="1" applyAlignment="1">
      <alignment horizontal="center" vertical="center" wrapText="1"/>
    </xf>
    <xf numFmtId="0" fontId="27" fillId="0" borderId="15" xfId="0" applyFont="1" applyBorder="1" applyAlignment="1">
      <alignment horizontal="center" vertical="center" wrapText="1"/>
    </xf>
    <xf numFmtId="0" fontId="27" fillId="0" borderId="13" xfId="0" applyFont="1" applyBorder="1" applyAlignment="1">
      <alignment horizontal="center" vertical="center" wrapText="1"/>
    </xf>
    <xf numFmtId="0" fontId="29" fillId="0" borderId="0" xfId="0" applyFont="1" applyAlignment="1">
      <alignment horizontal="center" vertical="center" wrapText="1"/>
    </xf>
    <xf numFmtId="0" fontId="43" fillId="0" borderId="14"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5" fillId="0" borderId="0" xfId="0" applyFont="1" applyFill="1" applyAlignment="1">
      <alignment horizontal="center" vertical="center" wrapText="1"/>
    </xf>
    <xf numFmtId="0" fontId="43" fillId="0" borderId="18"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19" xfId="0" applyFont="1" applyFill="1" applyBorder="1" applyAlignment="1">
      <alignment vertical="center" wrapText="1"/>
    </xf>
    <xf numFmtId="181" fontId="43" fillId="0" borderId="14" xfId="41" applyNumberFormat="1" applyFont="1" applyFill="1" applyBorder="1" applyAlignment="1">
      <alignment horizontal="center" vertical="center" wrapText="1"/>
    </xf>
    <xf numFmtId="181" fontId="43" fillId="0" borderId="0" xfId="0" applyNumberFormat="1" applyFont="1" applyFill="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Fill="1" applyBorder="1" applyAlignment="1">
      <alignment horizontal="left" vertical="center" wrapText="1"/>
    </xf>
    <xf numFmtId="181" fontId="43" fillId="0" borderId="12" xfId="41" applyNumberFormat="1" applyFont="1" applyFill="1" applyBorder="1" applyAlignment="1">
      <alignment horizontal="center" vertical="center" wrapText="1"/>
    </xf>
    <xf numFmtId="181" fontId="44" fillId="0" borderId="12" xfId="41" applyNumberFormat="1" applyFont="1" applyFill="1" applyBorder="1" applyAlignment="1">
      <alignment horizontal="center" vertical="center" wrapText="1"/>
    </xf>
    <xf numFmtId="181" fontId="44" fillId="0" borderId="11" xfId="41" applyNumberFormat="1" applyFont="1" applyFill="1" applyBorder="1" applyAlignment="1">
      <alignment horizontal="center" vertical="center" wrapText="1"/>
    </xf>
    <xf numFmtId="181" fontId="44" fillId="0" borderId="15" xfId="41" applyNumberFormat="1" applyFont="1" applyFill="1" applyBorder="1" applyAlignment="1">
      <alignment vertical="center" wrapText="1"/>
    </xf>
    <xf numFmtId="0" fontId="45" fillId="0" borderId="12" xfId="0" applyFont="1" applyFill="1" applyBorder="1" applyAlignment="1">
      <alignment horizontal="center" vertical="center" wrapText="1"/>
    </xf>
    <xf numFmtId="0" fontId="45" fillId="0" borderId="12" xfId="0" applyFont="1" applyFill="1" applyBorder="1" applyAlignment="1">
      <alignment horizontal="left" vertical="center" wrapText="1"/>
    </xf>
    <xf numFmtId="181" fontId="45" fillId="0" borderId="12" xfId="41" applyNumberFormat="1" applyFont="1" applyFill="1" applyBorder="1" applyAlignment="1">
      <alignment horizontal="center" vertical="center" wrapText="1"/>
    </xf>
    <xf numFmtId="181" fontId="46" fillId="0" borderId="12" xfId="41" applyNumberFormat="1" applyFont="1" applyFill="1" applyBorder="1" applyAlignment="1">
      <alignment horizontal="center" vertical="center" wrapText="1"/>
    </xf>
    <xf numFmtId="181" fontId="46" fillId="0" borderId="12" xfId="41" applyNumberFormat="1" applyFont="1" applyFill="1" applyBorder="1" applyAlignment="1">
      <alignment horizontal="left" vertical="center" wrapText="1"/>
    </xf>
    <xf numFmtId="181" fontId="43" fillId="0" borderId="0" xfId="41" applyNumberFormat="1" applyFont="1" applyFill="1" applyAlignment="1">
      <alignment horizontal="center" vertical="center" wrapText="1"/>
    </xf>
    <xf numFmtId="0" fontId="43" fillId="0" borderId="12" xfId="0" applyFont="1" applyFill="1" applyBorder="1" applyAlignment="1">
      <alignment horizontal="center" vertical="center" wrapText="1"/>
    </xf>
    <xf numFmtId="0" fontId="43" fillId="0" borderId="12" xfId="0" applyFont="1" applyFill="1" applyBorder="1" applyAlignment="1">
      <alignment horizontal="left" vertical="center" wrapText="1"/>
    </xf>
    <xf numFmtId="181" fontId="46" fillId="0" borderId="12" xfId="41" applyNumberFormat="1" applyFont="1" applyFill="1" applyBorder="1" applyAlignment="1">
      <alignment horizontal="left" vertical="center" wrapText="1"/>
    </xf>
    <xf numFmtId="181" fontId="46" fillId="0" borderId="20" xfId="41" applyNumberFormat="1" applyFont="1" applyFill="1" applyBorder="1" applyAlignment="1">
      <alignment horizontal="left" vertical="center" wrapText="1"/>
    </xf>
    <xf numFmtId="181" fontId="46" fillId="0" borderId="18" xfId="41" applyNumberFormat="1" applyFont="1" applyFill="1" applyBorder="1" applyAlignment="1">
      <alignment horizontal="left" vertical="center" wrapText="1"/>
    </xf>
    <xf numFmtId="0" fontId="45" fillId="0" borderId="12" xfId="0" applyFont="1" applyFill="1" applyBorder="1" applyAlignment="1" quotePrefix="1">
      <alignment horizontal="center" vertical="center" wrapText="1"/>
    </xf>
    <xf numFmtId="181" fontId="46" fillId="0" borderId="11" xfId="41" applyNumberFormat="1" applyFont="1" applyFill="1" applyBorder="1" applyAlignment="1">
      <alignment horizontal="left" vertical="center" wrapText="1"/>
    </xf>
    <xf numFmtId="181" fontId="46" fillId="0" borderId="20" xfId="41" applyNumberFormat="1" applyFont="1" applyFill="1" applyBorder="1" applyAlignment="1">
      <alignment horizontal="center" vertical="center" wrapText="1"/>
    </xf>
    <xf numFmtId="181" fontId="46" fillId="0" borderId="13" xfId="41" applyNumberFormat="1" applyFont="1" applyFill="1" applyBorder="1" applyAlignment="1">
      <alignment horizontal="left" vertical="center" wrapText="1"/>
    </xf>
    <xf numFmtId="0" fontId="47" fillId="0" borderId="14" xfId="0" applyFont="1" applyFill="1" applyBorder="1" applyAlignment="1">
      <alignment horizontal="center" vertical="center"/>
    </xf>
    <xf numFmtId="0" fontId="47" fillId="0" borderId="14" xfId="0" applyFont="1" applyFill="1" applyBorder="1" applyAlignment="1">
      <alignment vertical="center" wrapText="1"/>
    </xf>
    <xf numFmtId="181" fontId="44" fillId="0" borderId="14" xfId="41" applyNumberFormat="1" applyFont="1" applyFill="1" applyBorder="1" applyAlignment="1">
      <alignment vertical="center"/>
    </xf>
    <xf numFmtId="181" fontId="46" fillId="0" borderId="14" xfId="41" applyNumberFormat="1" applyFont="1" applyFill="1" applyBorder="1" applyAlignment="1">
      <alignment vertical="center"/>
    </xf>
    <xf numFmtId="0" fontId="43" fillId="0" borderId="0" xfId="0" applyFont="1" applyFill="1" applyAlignment="1">
      <alignment vertical="center"/>
    </xf>
    <xf numFmtId="0" fontId="48" fillId="0" borderId="11" xfId="0" applyFont="1" applyFill="1" applyBorder="1" applyAlignment="1">
      <alignment horizontal="center" vertical="center"/>
    </xf>
    <xf numFmtId="0" fontId="46" fillId="0" borderId="11" xfId="0" applyFont="1" applyFill="1" applyBorder="1" applyAlignment="1">
      <alignment vertical="center" wrapText="1"/>
    </xf>
    <xf numFmtId="181" fontId="44" fillId="0" borderId="11" xfId="41" applyNumberFormat="1" applyFont="1" applyFill="1" applyBorder="1" applyAlignment="1">
      <alignment vertical="center"/>
    </xf>
    <xf numFmtId="181" fontId="46" fillId="0" borderId="11" xfId="41" applyNumberFormat="1" applyFont="1" applyFill="1" applyBorder="1" applyAlignment="1">
      <alignment vertical="center"/>
    </xf>
    <xf numFmtId="0" fontId="45" fillId="0" borderId="0" xfId="0" applyFont="1" applyFill="1" applyAlignment="1">
      <alignment vertical="center"/>
    </xf>
    <xf numFmtId="0" fontId="48" fillId="0" borderId="12" xfId="0" applyFont="1" applyFill="1" applyBorder="1" applyAlignment="1">
      <alignment horizontal="center" vertical="center"/>
    </xf>
    <xf numFmtId="0" fontId="48" fillId="0" borderId="12" xfId="0" applyFont="1" applyFill="1" applyBorder="1" applyAlignment="1">
      <alignment vertical="center" wrapText="1"/>
    </xf>
    <xf numFmtId="181" fontId="46" fillId="0" borderId="12" xfId="41" applyNumberFormat="1" applyFont="1" applyFill="1" applyBorder="1" applyAlignment="1">
      <alignment vertical="center"/>
    </xf>
    <xf numFmtId="181" fontId="45" fillId="0" borderId="0" xfId="0" applyNumberFormat="1" applyFont="1" applyFill="1" applyAlignment="1">
      <alignment vertical="center"/>
    </xf>
    <xf numFmtId="0" fontId="48" fillId="0" borderId="13" xfId="0" applyFont="1" applyFill="1" applyBorder="1" applyAlignment="1">
      <alignment horizontal="center" vertical="center"/>
    </xf>
    <xf numFmtId="0" fontId="48" fillId="0" borderId="13" xfId="0" applyFont="1" applyFill="1" applyBorder="1" applyAlignment="1">
      <alignment vertical="center" wrapText="1"/>
    </xf>
    <xf numFmtId="181" fontId="46" fillId="0" borderId="13" xfId="41" applyNumberFormat="1" applyFont="1" applyFill="1" applyBorder="1" applyAlignment="1">
      <alignment vertical="center"/>
    </xf>
    <xf numFmtId="0" fontId="49" fillId="0" borderId="0" xfId="0" applyFont="1" applyAlignment="1">
      <alignment vertical="center"/>
    </xf>
    <xf numFmtId="0" fontId="45" fillId="0" borderId="0" xfId="0" applyFont="1" applyAlignment="1">
      <alignment vertical="center"/>
    </xf>
    <xf numFmtId="0" fontId="45" fillId="0" borderId="0" xfId="0" applyFont="1" applyAlignment="1">
      <alignment vertical="center" wrapText="1"/>
    </xf>
    <xf numFmtId="0" fontId="50" fillId="0" borderId="0" xfId="0" applyFont="1" applyFill="1" applyAlignment="1">
      <alignment horizontal="center" vertical="center"/>
    </xf>
    <xf numFmtId="0" fontId="51" fillId="0" borderId="0" xfId="0" applyFont="1" applyFill="1" applyAlignment="1">
      <alignment horizontal="center" vertical="center"/>
    </xf>
    <xf numFmtId="0" fontId="52" fillId="0" borderId="0" xfId="0" applyFont="1" applyFill="1" applyAlignment="1">
      <alignment horizontal="center" vertical="center" wrapText="1"/>
    </xf>
    <xf numFmtId="0" fontId="46" fillId="0" borderId="0" xfId="0" applyFont="1" applyAlignment="1">
      <alignment horizontal="center" vertical="center"/>
    </xf>
    <xf numFmtId="0" fontId="46" fillId="0" borderId="0" xfId="0" applyFont="1" applyAlignment="1">
      <alignment vertical="center"/>
    </xf>
    <xf numFmtId="0" fontId="47" fillId="0" borderId="0" xfId="0" applyFont="1" applyAlignment="1">
      <alignment horizontal="right" vertical="center"/>
    </xf>
    <xf numFmtId="181" fontId="46" fillId="0" borderId="0" xfId="41" applyNumberFormat="1" applyFont="1" applyAlignment="1">
      <alignment vertical="center"/>
    </xf>
    <xf numFmtId="0" fontId="51" fillId="0" borderId="0" xfId="0" applyFont="1" applyAlignment="1">
      <alignment horizontal="center" vertical="center"/>
    </xf>
    <xf numFmtId="0" fontId="52" fillId="0" borderId="0" xfId="0" applyFont="1" applyAlignment="1">
      <alignment horizontal="center" vertical="center" wrapText="1"/>
    </xf>
    <xf numFmtId="0" fontId="52" fillId="0" borderId="0" xfId="0" applyFont="1" applyAlignment="1">
      <alignment vertical="center"/>
    </xf>
    <xf numFmtId="181" fontId="52" fillId="0" borderId="0" xfId="41" applyNumberFormat="1" applyFont="1" applyAlignment="1">
      <alignment vertical="center"/>
    </xf>
    <xf numFmtId="0" fontId="43" fillId="0" borderId="0" xfId="0" applyFont="1" applyAlignment="1">
      <alignment horizontal="center" vertical="center" wrapText="1"/>
    </xf>
    <xf numFmtId="181" fontId="45" fillId="0" borderId="0" xfId="41" applyNumberFormat="1" applyFont="1" applyAlignment="1">
      <alignment vertical="center"/>
    </xf>
    <xf numFmtId="0" fontId="45" fillId="0" borderId="0" xfId="0" applyFont="1" applyAlignment="1">
      <alignment horizontal="center" vertical="center"/>
    </xf>
    <xf numFmtId="0" fontId="45" fillId="0" borderId="0" xfId="0" applyFont="1" applyAlignment="1">
      <alignment horizontal="right" vertical="center"/>
    </xf>
    <xf numFmtId="0" fontId="43" fillId="0" borderId="15" xfId="0" applyFont="1" applyBorder="1" applyAlignment="1">
      <alignment horizontal="center" vertical="center" wrapText="1"/>
    </xf>
    <xf numFmtId="181" fontId="44" fillId="0" borderId="0" xfId="41" applyNumberFormat="1" applyFont="1" applyAlignment="1">
      <alignment vertical="center"/>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181" fontId="43" fillId="0" borderId="15" xfId="41" applyNumberFormat="1" applyFont="1" applyBorder="1" applyAlignment="1">
      <alignment vertical="center" wrapText="1"/>
    </xf>
    <xf numFmtId="0" fontId="44" fillId="0" borderId="0" xfId="0" applyFont="1" applyAlignment="1">
      <alignment vertical="center"/>
    </xf>
    <xf numFmtId="181" fontId="46" fillId="24" borderId="0" xfId="41" applyNumberFormat="1" applyFont="1" applyFill="1" applyAlignment="1">
      <alignment vertical="center"/>
    </xf>
    <xf numFmtId="0" fontId="45" fillId="0" borderId="12" xfId="0" applyFont="1" applyBorder="1" applyAlignment="1">
      <alignment horizontal="center" vertical="center"/>
    </xf>
    <xf numFmtId="0" fontId="45" fillId="0" borderId="12" xfId="0" applyFont="1" applyFill="1" applyBorder="1" applyAlignment="1">
      <alignment vertical="center" wrapText="1"/>
    </xf>
    <xf numFmtId="181" fontId="53" fillId="0" borderId="12" xfId="41" applyNumberFormat="1" applyFont="1" applyFill="1" applyBorder="1" applyAlignment="1">
      <alignment vertical="center"/>
    </xf>
    <xf numFmtId="181" fontId="45" fillId="0" borderId="12" xfId="41" applyNumberFormat="1" applyFont="1" applyBorder="1" applyAlignment="1">
      <alignment vertical="center"/>
    </xf>
    <xf numFmtId="181" fontId="46" fillId="0" borderId="0" xfId="0" applyNumberFormat="1" applyFont="1" applyAlignment="1">
      <alignment vertical="center"/>
    </xf>
    <xf numFmtId="0" fontId="45" fillId="0" borderId="13" xfId="0" applyFont="1" applyFill="1" applyBorder="1" applyAlignment="1">
      <alignment horizontal="center" vertical="center" wrapText="1"/>
    </xf>
    <xf numFmtId="0" fontId="45" fillId="0" borderId="13" xfId="0" applyFont="1" applyFill="1" applyBorder="1" applyAlignment="1">
      <alignment vertical="center" wrapText="1"/>
    </xf>
    <xf numFmtId="181" fontId="53" fillId="0" borderId="13" xfId="41" applyNumberFormat="1" applyFont="1" applyFill="1" applyBorder="1" applyAlignment="1">
      <alignment vertical="center"/>
    </xf>
    <xf numFmtId="181" fontId="45" fillId="0" borderId="13" xfId="41" applyNumberFormat="1" applyFont="1" applyBorder="1" applyAlignment="1">
      <alignment vertical="center"/>
    </xf>
    <xf numFmtId="0" fontId="52" fillId="0" borderId="0" xfId="0" applyFont="1" applyAlignment="1">
      <alignment vertical="center" wrapText="1"/>
    </xf>
    <xf numFmtId="0" fontId="45" fillId="0" borderId="0" xfId="0" applyFont="1" applyAlignment="1">
      <alignment horizontal="center" vertical="center" wrapText="1"/>
    </xf>
    <xf numFmtId="0" fontId="43" fillId="0" borderId="14" xfId="0" applyFont="1" applyBorder="1" applyAlignment="1">
      <alignment horizontal="center" vertical="center"/>
    </xf>
    <xf numFmtId="0" fontId="43" fillId="0" borderId="13" xfId="0" applyFont="1" applyBorder="1" applyAlignment="1">
      <alignment vertical="center" wrapText="1"/>
    </xf>
    <xf numFmtId="0" fontId="43"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xf>
    <xf numFmtId="0" fontId="43" fillId="0" borderId="11" xfId="0" applyFont="1" applyBorder="1" applyAlignment="1">
      <alignment horizontal="left" vertical="center"/>
    </xf>
    <xf numFmtId="0" fontId="43" fillId="0" borderId="11" xfId="0" applyFont="1" applyBorder="1" applyAlignment="1">
      <alignment vertical="center"/>
    </xf>
    <xf numFmtId="181" fontId="43" fillId="0" borderId="11" xfId="41" applyNumberFormat="1" applyFont="1" applyFill="1" applyBorder="1" applyAlignment="1">
      <alignment vertical="center" wrapText="1"/>
    </xf>
    <xf numFmtId="181" fontId="43" fillId="0" borderId="11" xfId="41" applyNumberFormat="1" applyFont="1" applyBorder="1" applyAlignment="1">
      <alignment vertical="center"/>
    </xf>
    <xf numFmtId="0" fontId="43" fillId="0" borderId="12" xfId="0" applyFont="1" applyBorder="1" applyAlignment="1">
      <alignment horizontal="center" vertical="center"/>
    </xf>
    <xf numFmtId="0" fontId="43" fillId="0" borderId="12" xfId="0" applyFont="1" applyBorder="1" applyAlignment="1">
      <alignment horizontal="left" vertical="center"/>
    </xf>
    <xf numFmtId="181" fontId="43" fillId="0" borderId="12" xfId="41" applyNumberFormat="1" applyFont="1" applyFill="1" applyBorder="1" applyAlignment="1">
      <alignment vertical="center"/>
    </xf>
    <xf numFmtId="0" fontId="45" fillId="0" borderId="12" xfId="0" applyFont="1" applyFill="1" applyBorder="1" applyAlignment="1">
      <alignment horizontal="center" vertical="center"/>
    </xf>
    <xf numFmtId="0" fontId="45" fillId="0" borderId="12" xfId="0" applyFont="1" applyFill="1" applyBorder="1" applyAlignment="1">
      <alignment vertical="center"/>
    </xf>
    <xf numFmtId="181" fontId="45" fillId="0" borderId="12" xfId="0" applyNumberFormat="1" applyFont="1" applyBorder="1" applyAlignment="1">
      <alignment vertical="center"/>
    </xf>
    <xf numFmtId="181" fontId="45" fillId="0" borderId="12" xfId="41" applyNumberFormat="1" applyFont="1" applyFill="1" applyBorder="1" applyAlignment="1">
      <alignment vertical="center"/>
    </xf>
    <xf numFmtId="0" fontId="45" fillId="0" borderId="13" xfId="0" applyFont="1" applyFill="1" applyBorder="1" applyAlignment="1">
      <alignment horizontal="center" vertical="center"/>
    </xf>
    <xf numFmtId="0" fontId="45" fillId="0" borderId="13" xfId="0" applyFont="1" applyFill="1" applyBorder="1" applyAlignment="1">
      <alignment vertical="center"/>
    </xf>
    <xf numFmtId="181" fontId="45" fillId="0" borderId="13" xfId="0" applyNumberFormat="1" applyFont="1" applyBorder="1" applyAlignment="1">
      <alignment vertical="center"/>
    </xf>
    <xf numFmtId="181" fontId="45" fillId="0" borderId="13" xfId="41" applyNumberFormat="1" applyFont="1" applyFill="1" applyBorder="1" applyAlignment="1">
      <alignment vertical="center"/>
    </xf>
    <xf numFmtId="0" fontId="45" fillId="0" borderId="0" xfId="0" applyFont="1" applyAlignment="1">
      <alignment horizontal="left" vertical="center" wrapText="1"/>
    </xf>
    <xf numFmtId="0" fontId="52" fillId="0" borderId="0" xfId="0" applyFont="1" applyBorder="1" applyAlignment="1">
      <alignment horizontal="center" vertical="center" wrapText="1"/>
    </xf>
    <xf numFmtId="0" fontId="52" fillId="0" borderId="0" xfId="0" applyFont="1" applyBorder="1" applyAlignment="1">
      <alignment vertical="center" wrapText="1"/>
    </xf>
    <xf numFmtId="0" fontId="45"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0" xfId="0" applyFont="1" applyBorder="1" applyAlignment="1">
      <alignment vertical="center" wrapText="1"/>
    </xf>
    <xf numFmtId="0" fontId="45" fillId="0" borderId="16" xfId="0" applyFont="1" applyBorder="1" applyAlignment="1">
      <alignment vertical="center" wrapText="1"/>
    </xf>
    <xf numFmtId="0" fontId="43" fillId="0" borderId="19" xfId="0" applyFont="1" applyBorder="1" applyAlignment="1">
      <alignment horizontal="center" vertical="center"/>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43" fillId="0" borderId="14"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3" xfId="0" applyFont="1" applyBorder="1" applyAlignment="1">
      <alignment vertical="center" wrapText="1"/>
    </xf>
    <xf numFmtId="0" fontId="43" fillId="0" borderId="14" xfId="0" applyFont="1" applyBorder="1" applyAlignment="1">
      <alignment horizontal="center" vertical="center" wrapText="1"/>
    </xf>
    <xf numFmtId="0" fontId="54" fillId="0" borderId="14" xfId="0" applyFont="1" applyBorder="1" applyAlignment="1">
      <alignment vertical="center" wrapText="1"/>
    </xf>
    <xf numFmtId="0" fontId="43" fillId="0" borderId="11" xfId="0" applyFont="1" applyBorder="1" applyAlignment="1">
      <alignment horizontal="left" vertical="center" wrapText="1"/>
    </xf>
    <xf numFmtId="181" fontId="43" fillId="0" borderId="11" xfId="41" applyNumberFormat="1" applyFont="1" applyBorder="1" applyAlignment="1">
      <alignment horizontal="right" vertical="center"/>
    </xf>
    <xf numFmtId="181" fontId="43" fillId="0" borderId="11" xfId="41" applyNumberFormat="1" applyFont="1" applyBorder="1" applyAlignment="1">
      <alignment horizontal="center" vertical="center"/>
    </xf>
    <xf numFmtId="0" fontId="45" fillId="0" borderId="13" xfId="0" applyFont="1" applyBorder="1" applyAlignment="1">
      <alignment horizontal="center" vertical="center"/>
    </xf>
    <xf numFmtId="0" fontId="49"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70C0"/>
  </sheetPr>
  <dimension ref="A1:I15"/>
  <sheetViews>
    <sheetView zoomScalePageLayoutView="0" workbookViewId="0" topLeftCell="A1">
      <selection activeCell="H11" sqref="H11"/>
    </sheetView>
  </sheetViews>
  <sheetFormatPr defaultColWidth="9.140625" defaultRowHeight="12.75"/>
  <cols>
    <col min="1" max="1" width="7.00390625" style="19" customWidth="1"/>
    <col min="2" max="2" width="43.57421875" style="7" customWidth="1"/>
    <col min="3" max="3" width="13.57421875" style="7" customWidth="1"/>
    <col min="4" max="4" width="14.421875" style="7" customWidth="1"/>
    <col min="5" max="5" width="15.7109375" style="7" customWidth="1"/>
    <col min="6" max="6" width="9.140625" style="7" customWidth="1"/>
    <col min="7" max="7" width="13.57421875" style="75" bestFit="1" customWidth="1"/>
    <col min="8" max="16384" width="9.140625" style="7" customWidth="1"/>
  </cols>
  <sheetData>
    <row r="1" spans="1:5" ht="68.25" customHeight="1">
      <c r="A1" s="99" t="s">
        <v>115</v>
      </c>
      <c r="B1" s="99"/>
      <c r="C1" s="99"/>
      <c r="D1" s="99"/>
      <c r="E1" s="99"/>
    </row>
    <row r="2" spans="1:7" s="15" customFormat="1" ht="22.5" customHeight="1">
      <c r="A2" s="93" t="s">
        <v>116</v>
      </c>
      <c r="B2" s="93"/>
      <c r="C2" s="93"/>
      <c r="D2" s="93"/>
      <c r="E2" s="93"/>
      <c r="G2" s="76"/>
    </row>
    <row r="3" spans="1:7" s="5" customFormat="1" ht="20.25" customHeight="1" hidden="1">
      <c r="A3" s="102" t="s">
        <v>24</v>
      </c>
      <c r="B3" s="102"/>
      <c r="C3" s="102"/>
      <c r="D3" s="102"/>
      <c r="E3" s="102"/>
      <c r="G3" s="77"/>
    </row>
    <row r="4" spans="1:7" s="5" customFormat="1" ht="16.5">
      <c r="A4" s="42"/>
      <c r="B4" s="23"/>
      <c r="C4" s="23"/>
      <c r="D4" s="23"/>
      <c r="E4" s="24"/>
      <c r="G4" s="77"/>
    </row>
    <row r="5" spans="1:7" s="5" customFormat="1" ht="18.75" customHeight="1">
      <c r="A5" s="42"/>
      <c r="B5" s="23"/>
      <c r="C5" s="23"/>
      <c r="D5" s="98" t="s">
        <v>114</v>
      </c>
      <c r="E5" s="98"/>
      <c r="G5" s="77"/>
    </row>
    <row r="6" spans="1:5" ht="12.75">
      <c r="A6" s="100" t="s">
        <v>25</v>
      </c>
      <c r="B6" s="100" t="s">
        <v>111</v>
      </c>
      <c r="C6" s="100" t="s">
        <v>41</v>
      </c>
      <c r="D6" s="100" t="s">
        <v>42</v>
      </c>
      <c r="E6" s="100" t="s">
        <v>38</v>
      </c>
    </row>
    <row r="7" spans="1:9" ht="25.5" customHeight="1">
      <c r="A7" s="101"/>
      <c r="B7" s="101"/>
      <c r="C7" s="101"/>
      <c r="D7" s="101"/>
      <c r="E7" s="101"/>
      <c r="G7" s="164">
        <f>'CV-NS Huyen'!I12</f>
        <v>1216000</v>
      </c>
      <c r="I7" s="22"/>
    </row>
    <row r="8" spans="1:7" s="6" customFormat="1" ht="20.25" customHeight="1">
      <c r="A8" s="81"/>
      <c r="B8" s="81" t="s">
        <v>15</v>
      </c>
      <c r="C8" s="82"/>
      <c r="D8" s="82">
        <f>SUM(D9:D12)</f>
        <v>1796</v>
      </c>
      <c r="E8" s="82">
        <f>SUM(E9:E12)</f>
        <v>446000</v>
      </c>
      <c r="G8" s="179">
        <f>E8</f>
        <v>446000</v>
      </c>
    </row>
    <row r="9" spans="1:7" ht="31.5" customHeight="1">
      <c r="A9" s="83">
        <v>1</v>
      </c>
      <c r="B9" s="84" t="s">
        <v>17</v>
      </c>
      <c r="C9" s="85">
        <f>'CV'!C15</f>
        <v>1000</v>
      </c>
      <c r="D9" s="86">
        <f>'CV'!D15</f>
        <v>50</v>
      </c>
      <c r="E9" s="86">
        <f>ROUND(C9*D9,-3)</f>
        <v>50000</v>
      </c>
      <c r="G9" s="179">
        <f>'CV-NS tinh-cap qua huyen'!F12</f>
        <v>15481000</v>
      </c>
    </row>
    <row r="10" spans="1:5" ht="26.25" customHeight="1">
      <c r="A10" s="83">
        <v>2</v>
      </c>
      <c r="B10" s="84" t="s">
        <v>76</v>
      </c>
      <c r="C10" s="85">
        <f>'CV'!C16</f>
        <v>1000</v>
      </c>
      <c r="D10" s="86">
        <f>'CV'!D16</f>
        <v>50</v>
      </c>
      <c r="E10" s="86">
        <f>ROUND(C10*D10,-3)</f>
        <v>50000</v>
      </c>
    </row>
    <row r="11" spans="1:5" ht="38.25" customHeight="1">
      <c r="A11" s="83">
        <v>3</v>
      </c>
      <c r="B11" s="84" t="s">
        <v>86</v>
      </c>
      <c r="C11" s="85">
        <f>'CV'!C17</f>
        <v>200</v>
      </c>
      <c r="D11" s="86">
        <f>'CV'!D17</f>
        <v>1687</v>
      </c>
      <c r="E11" s="86">
        <f>ROUND(C11*D11,-3)</f>
        <v>337000</v>
      </c>
    </row>
    <row r="12" spans="1:5" ht="42.75" customHeight="1">
      <c r="A12" s="83">
        <v>4</v>
      </c>
      <c r="B12" s="84" t="s">
        <v>79</v>
      </c>
      <c r="C12" s="85">
        <v>1000</v>
      </c>
      <c r="D12" s="86">
        <f>'CV'!D20</f>
        <v>9</v>
      </c>
      <c r="E12" s="86">
        <f>ROUND(C12*D12,-3)</f>
        <v>9000</v>
      </c>
    </row>
    <row r="13" spans="1:5" ht="26.25" customHeight="1">
      <c r="A13" s="87"/>
      <c r="B13" s="88"/>
      <c r="C13" s="89"/>
      <c r="D13" s="90"/>
      <c r="E13" s="90"/>
    </row>
    <row r="14" spans="1:5" ht="16.5">
      <c r="A14" s="42"/>
      <c r="B14" s="23"/>
      <c r="C14" s="23"/>
      <c r="D14" s="23"/>
      <c r="E14" s="23"/>
    </row>
    <row r="15" spans="1:5" ht="16.5">
      <c r="A15" s="42"/>
      <c r="B15" s="23"/>
      <c r="C15" s="23"/>
      <c r="D15" s="23"/>
      <c r="E15" s="23"/>
    </row>
  </sheetData>
  <sheetProtection/>
  <mergeCells count="9">
    <mergeCell ref="A1:E1"/>
    <mergeCell ref="E6:E7"/>
    <mergeCell ref="A6:A7"/>
    <mergeCell ref="B6:B7"/>
    <mergeCell ref="C6:C7"/>
    <mergeCell ref="D6:D7"/>
    <mergeCell ref="A3:E3"/>
    <mergeCell ref="A2:E2"/>
    <mergeCell ref="D5:E5"/>
  </mergeCells>
  <printOptions horizontalCentered="1"/>
  <pageMargins left="0.37" right="0.27" top="0.574"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I19"/>
  <sheetViews>
    <sheetView tabSelected="1" zoomScalePageLayoutView="0" workbookViewId="0" topLeftCell="A1">
      <selection activeCell="E10" sqref="E10"/>
    </sheetView>
  </sheetViews>
  <sheetFormatPr defaultColWidth="9.140625" defaultRowHeight="12.75"/>
  <cols>
    <col min="1" max="1" width="6.57421875" style="5" customWidth="1"/>
    <col min="2" max="2" width="30.28125" style="5" customWidth="1"/>
    <col min="3" max="3" width="13.421875" style="5" customWidth="1"/>
    <col min="4" max="4" width="12.28125" style="5" customWidth="1"/>
    <col min="5" max="5" width="18.421875" style="5" customWidth="1"/>
    <col min="6" max="6" width="14.28125" style="5" customWidth="1"/>
    <col min="7" max="7" width="14.8515625" style="5" customWidth="1"/>
    <col min="8" max="8" width="15.57421875" style="5" customWidth="1"/>
    <col min="9" max="9" width="15.8515625" style="5" customWidth="1"/>
    <col min="10" max="10" width="9.140625" style="5" customWidth="1"/>
    <col min="11" max="11" width="10.28125" style="5" bestFit="1" customWidth="1"/>
    <col min="12" max="16384" width="9.140625" style="5" customWidth="1"/>
  </cols>
  <sheetData>
    <row r="1" spans="1:9" ht="50.25" customHeight="1">
      <c r="A1" s="92" t="s">
        <v>113</v>
      </c>
      <c r="B1" s="92"/>
      <c r="C1" s="92"/>
      <c r="D1" s="92"/>
      <c r="E1" s="92"/>
      <c r="F1" s="92"/>
      <c r="G1" s="92"/>
      <c r="H1" s="92"/>
      <c r="I1" s="92"/>
    </row>
    <row r="2" spans="1:9" s="15" customFormat="1" ht="22.5" customHeight="1">
      <c r="A2" s="93" t="s">
        <v>116</v>
      </c>
      <c r="B2" s="93"/>
      <c r="C2" s="93"/>
      <c r="D2" s="93"/>
      <c r="E2" s="93"/>
      <c r="F2" s="93"/>
      <c r="G2" s="93"/>
      <c r="H2" s="93"/>
      <c r="I2" s="93"/>
    </row>
    <row r="3" spans="1:8" ht="22.5" customHeight="1" hidden="1">
      <c r="A3" s="97" t="s">
        <v>24</v>
      </c>
      <c r="B3" s="97"/>
      <c r="C3" s="97"/>
      <c r="D3" s="97"/>
      <c r="E3" s="97"/>
      <c r="F3" s="97"/>
      <c r="G3" s="97"/>
      <c r="H3" s="1"/>
    </row>
    <row r="4" spans="7:9" s="23" customFormat="1" ht="24" customHeight="1">
      <c r="G4" s="24"/>
      <c r="H4" s="98" t="s">
        <v>114</v>
      </c>
      <c r="I4" s="98"/>
    </row>
    <row r="5" spans="1:9" s="25" customFormat="1" ht="24" customHeight="1">
      <c r="A5" s="94" t="s">
        <v>25</v>
      </c>
      <c r="B5" s="94" t="s">
        <v>26</v>
      </c>
      <c r="C5" s="96" t="s">
        <v>27</v>
      </c>
      <c r="D5" s="96"/>
      <c r="E5" s="96"/>
      <c r="F5" s="96"/>
      <c r="G5" s="91" t="s">
        <v>112</v>
      </c>
      <c r="H5" s="91"/>
      <c r="I5" s="91"/>
    </row>
    <row r="6" spans="1:9" s="25" customFormat="1" ht="86.25" customHeight="1">
      <c r="A6" s="95"/>
      <c r="B6" s="95"/>
      <c r="C6" s="26" t="s">
        <v>39</v>
      </c>
      <c r="D6" s="26" t="s">
        <v>40</v>
      </c>
      <c r="E6" s="2" t="s">
        <v>68</v>
      </c>
      <c r="F6" s="26" t="s">
        <v>16</v>
      </c>
      <c r="G6" s="64" t="s">
        <v>15</v>
      </c>
      <c r="H6" s="64" t="s">
        <v>83</v>
      </c>
      <c r="I6" s="64" t="s">
        <v>72</v>
      </c>
    </row>
    <row r="7" spans="1:9" s="42" customFormat="1" ht="16.5">
      <c r="A7" s="66" t="s">
        <v>48</v>
      </c>
      <c r="B7" s="66" t="s">
        <v>43</v>
      </c>
      <c r="C7" s="67" t="s">
        <v>70</v>
      </c>
      <c r="D7" s="67">
        <v>2</v>
      </c>
      <c r="E7" s="68">
        <v>3</v>
      </c>
      <c r="F7" s="67">
        <v>4</v>
      </c>
      <c r="G7" s="66" t="s">
        <v>71</v>
      </c>
      <c r="H7" s="66">
        <v>6</v>
      </c>
      <c r="I7" s="66">
        <v>7</v>
      </c>
    </row>
    <row r="8" spans="1:9" s="25" customFormat="1" ht="24.75" customHeight="1">
      <c r="A8" s="27" t="s">
        <v>4</v>
      </c>
      <c r="B8" s="28" t="s">
        <v>46</v>
      </c>
      <c r="C8" s="29"/>
      <c r="D8" s="30">
        <f>'CV'!C22</f>
        <v>300</v>
      </c>
      <c r="E8" s="30">
        <f>'CV'!C23</f>
        <v>200</v>
      </c>
      <c r="F8" s="30">
        <f>'CV'!C9</f>
        <v>300</v>
      </c>
      <c r="G8" s="29"/>
      <c r="H8" s="29"/>
      <c r="I8" s="29"/>
    </row>
    <row r="9" spans="1:9" s="23" customFormat="1" ht="33">
      <c r="A9" s="31" t="s">
        <v>5</v>
      </c>
      <c r="B9" s="65" t="s">
        <v>69</v>
      </c>
      <c r="C9" s="32">
        <f aca="true" t="shared" si="0" ref="C9:I9">SUM(C10:C18)</f>
        <v>75016</v>
      </c>
      <c r="D9" s="32">
        <f t="shared" si="0"/>
        <v>12903</v>
      </c>
      <c r="E9" s="32">
        <f t="shared" si="0"/>
        <v>58060</v>
      </c>
      <c r="F9" s="32">
        <f t="shared" si="0"/>
        <v>4053</v>
      </c>
      <c r="G9" s="32">
        <f t="shared" si="0"/>
        <v>16697000</v>
      </c>
      <c r="H9" s="32">
        <f t="shared" si="0"/>
        <v>1216000</v>
      </c>
      <c r="I9" s="32">
        <f t="shared" si="0"/>
        <v>15481000</v>
      </c>
    </row>
    <row r="10" spans="1:9" s="23" customFormat="1" ht="24.75" customHeight="1">
      <c r="A10" s="33">
        <v>1</v>
      </c>
      <c r="B10" s="34" t="s">
        <v>60</v>
      </c>
      <c r="C10" s="35">
        <f aca="true" t="shared" si="1" ref="C10:C18">D10+E10+F10</f>
        <v>9467</v>
      </c>
      <c r="D10" s="36">
        <f>'CV'!F22</f>
        <v>1271</v>
      </c>
      <c r="E10" s="43">
        <f>'CV'!F23</f>
        <v>7390</v>
      </c>
      <c r="F10" s="43">
        <f>'CV'!F9</f>
        <v>806</v>
      </c>
      <c r="G10" s="43">
        <f aca="true" t="shared" si="2" ref="G10:G18">H10+I10</f>
        <v>2101000</v>
      </c>
      <c r="H10" s="35">
        <f>'CV'!F26</f>
        <v>242000</v>
      </c>
      <c r="I10" s="35">
        <f>'CV'!F27</f>
        <v>1859000</v>
      </c>
    </row>
    <row r="11" spans="1:9" s="23" customFormat="1" ht="24.75" customHeight="1">
      <c r="A11" s="33">
        <v>2</v>
      </c>
      <c r="B11" s="34" t="s">
        <v>61</v>
      </c>
      <c r="C11" s="35">
        <f t="shared" si="1"/>
        <v>7864</v>
      </c>
      <c r="D11" s="36">
        <f>'CV'!G22</f>
        <v>1508</v>
      </c>
      <c r="E11" s="43">
        <f>'CV'!G23</f>
        <v>6130</v>
      </c>
      <c r="F11" s="43">
        <f>'CV'!G9</f>
        <v>226</v>
      </c>
      <c r="G11" s="43">
        <f t="shared" si="2"/>
        <v>1746000</v>
      </c>
      <c r="H11" s="35">
        <f>'CV'!G26</f>
        <v>68000</v>
      </c>
      <c r="I11" s="35">
        <f>'CV'!G27</f>
        <v>1678000</v>
      </c>
    </row>
    <row r="12" spans="1:9" s="23" customFormat="1" ht="24.75" customHeight="1">
      <c r="A12" s="33">
        <v>3</v>
      </c>
      <c r="B12" s="34" t="s">
        <v>66</v>
      </c>
      <c r="C12" s="35">
        <f t="shared" si="1"/>
        <v>7817</v>
      </c>
      <c r="D12" s="36">
        <f>'CV'!H22</f>
        <v>984</v>
      </c>
      <c r="E12" s="43">
        <f>'CV'!H23</f>
        <v>6500</v>
      </c>
      <c r="F12" s="43">
        <f>'CV'!H9</f>
        <v>333</v>
      </c>
      <c r="G12" s="43">
        <f t="shared" si="2"/>
        <v>1695000</v>
      </c>
      <c r="H12" s="35">
        <f>'CV'!H26</f>
        <v>100000</v>
      </c>
      <c r="I12" s="35">
        <f>'CV'!H27</f>
        <v>1595000</v>
      </c>
    </row>
    <row r="13" spans="1:9" s="23" customFormat="1" ht="24.75" customHeight="1">
      <c r="A13" s="33">
        <v>4</v>
      </c>
      <c r="B13" s="34" t="s">
        <v>67</v>
      </c>
      <c r="C13" s="35">
        <f t="shared" si="1"/>
        <v>6547</v>
      </c>
      <c r="D13" s="36">
        <f>'CV'!I22</f>
        <v>728</v>
      </c>
      <c r="E13" s="43">
        <f>'CV'!I23</f>
        <v>5560</v>
      </c>
      <c r="F13" s="43">
        <f>'CV'!I9</f>
        <v>259</v>
      </c>
      <c r="G13" s="43">
        <f t="shared" si="2"/>
        <v>1408000</v>
      </c>
      <c r="H13" s="35">
        <f>'CV'!I26</f>
        <v>78000</v>
      </c>
      <c r="I13" s="35">
        <f>'CV'!I27</f>
        <v>1330000</v>
      </c>
    </row>
    <row r="14" spans="1:9" s="23" customFormat="1" ht="24.75" customHeight="1">
      <c r="A14" s="33">
        <v>5</v>
      </c>
      <c r="B14" s="34" t="s">
        <v>62</v>
      </c>
      <c r="C14" s="35">
        <f t="shared" si="1"/>
        <v>10990</v>
      </c>
      <c r="D14" s="36">
        <f>'CV'!J22</f>
        <v>2382</v>
      </c>
      <c r="E14" s="43">
        <f>'CV'!J23</f>
        <v>8100</v>
      </c>
      <c r="F14" s="43">
        <f>'CV'!J9</f>
        <v>508</v>
      </c>
      <c r="G14" s="43">
        <f t="shared" si="2"/>
        <v>2487000</v>
      </c>
      <c r="H14" s="35">
        <f>'CV'!J26</f>
        <v>152000</v>
      </c>
      <c r="I14" s="35">
        <f>'CV'!J27</f>
        <v>2335000</v>
      </c>
    </row>
    <row r="15" spans="1:9" s="23" customFormat="1" ht="24.75" customHeight="1">
      <c r="A15" s="33">
        <v>6</v>
      </c>
      <c r="B15" s="34" t="s">
        <v>63</v>
      </c>
      <c r="C15" s="35">
        <f t="shared" si="1"/>
        <v>10501</v>
      </c>
      <c r="D15" s="36">
        <f>'CV'!K22</f>
        <v>1803</v>
      </c>
      <c r="E15" s="43">
        <f>'CV'!K23</f>
        <v>8370</v>
      </c>
      <c r="F15" s="43">
        <f>'CV'!K9</f>
        <v>328</v>
      </c>
      <c r="G15" s="43">
        <f t="shared" si="2"/>
        <v>2313000</v>
      </c>
      <c r="H15" s="35">
        <f>'CV'!K26</f>
        <v>98000</v>
      </c>
      <c r="I15" s="35">
        <f>'CV'!K27</f>
        <v>2215000</v>
      </c>
    </row>
    <row r="16" spans="1:9" s="23" customFormat="1" ht="24.75" customHeight="1">
      <c r="A16" s="33">
        <v>7</v>
      </c>
      <c r="B16" s="34" t="s">
        <v>64</v>
      </c>
      <c r="C16" s="35">
        <f t="shared" si="1"/>
        <v>1397</v>
      </c>
      <c r="D16" s="36">
        <f>'CV'!L22</f>
        <v>371</v>
      </c>
      <c r="E16" s="43">
        <f>'CV'!L23</f>
        <v>850</v>
      </c>
      <c r="F16" s="43">
        <f>'CV'!L9</f>
        <v>176</v>
      </c>
      <c r="G16" s="43">
        <f t="shared" si="2"/>
        <v>334000</v>
      </c>
      <c r="H16" s="35">
        <f>'CV'!L26</f>
        <v>53000</v>
      </c>
      <c r="I16" s="35">
        <f>'CV'!L27</f>
        <v>281000</v>
      </c>
    </row>
    <row r="17" spans="1:9" s="23" customFormat="1" ht="24.75" customHeight="1">
      <c r="A17" s="33">
        <v>8</v>
      </c>
      <c r="B17" s="34" t="s">
        <v>65</v>
      </c>
      <c r="C17" s="35">
        <f t="shared" si="1"/>
        <v>5092</v>
      </c>
      <c r="D17" s="36">
        <f>'CV'!M22</f>
        <v>2538</v>
      </c>
      <c r="E17" s="43">
        <f>'CV'!M23</f>
        <v>1880</v>
      </c>
      <c r="F17" s="43">
        <f>'CV'!M9</f>
        <v>674</v>
      </c>
      <c r="G17" s="43">
        <f t="shared" si="2"/>
        <v>1339000</v>
      </c>
      <c r="H17" s="35">
        <f>'CV'!M26</f>
        <v>202000</v>
      </c>
      <c r="I17" s="35">
        <f>'CV'!M27</f>
        <v>1137000</v>
      </c>
    </row>
    <row r="18" spans="1:9" s="23" customFormat="1" ht="24.75" customHeight="1">
      <c r="A18" s="37">
        <v>9</v>
      </c>
      <c r="B18" s="38" t="s">
        <v>8</v>
      </c>
      <c r="C18" s="39">
        <f t="shared" si="1"/>
        <v>15341</v>
      </c>
      <c r="D18" s="40">
        <f>'CV'!N22</f>
        <v>1318</v>
      </c>
      <c r="E18" s="44">
        <f>'CV'!N23</f>
        <v>13280</v>
      </c>
      <c r="F18" s="44">
        <f>'CV'!N9</f>
        <v>743</v>
      </c>
      <c r="G18" s="44">
        <f t="shared" si="2"/>
        <v>3274000</v>
      </c>
      <c r="H18" s="39">
        <f>'CV'!N26</f>
        <v>223000</v>
      </c>
      <c r="I18" s="39">
        <f>'CV'!N27</f>
        <v>3051000</v>
      </c>
    </row>
    <row r="19" s="23" customFormat="1" ht="20.25" customHeight="1">
      <c r="A19" s="41"/>
    </row>
    <row r="20" s="23" customFormat="1" ht="18" customHeight="1"/>
  </sheetData>
  <sheetProtection/>
  <mergeCells count="8">
    <mergeCell ref="G5:I5"/>
    <mergeCell ref="A1:I1"/>
    <mergeCell ref="A2:I2"/>
    <mergeCell ref="A5:A6"/>
    <mergeCell ref="B5:B6"/>
    <mergeCell ref="C5:F5"/>
    <mergeCell ref="A3:G3"/>
    <mergeCell ref="H4:I4"/>
  </mergeCells>
  <printOptions horizontalCentered="1"/>
  <pageMargins left="0.4724409448818898" right="0.5905511811023623" top="0.4724409448818898" bottom="0.2362204724409449" header="0.5118110236220472" footer="0.2755905511811024"/>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tabColor rgb="FF0070C0"/>
  </sheetPr>
  <dimension ref="A1:Q47"/>
  <sheetViews>
    <sheetView zoomScale="88" zoomScaleNormal="88" zoomScalePageLayoutView="0" workbookViewId="0" topLeftCell="A1">
      <selection activeCell="D9" sqref="D9"/>
    </sheetView>
  </sheetViews>
  <sheetFormatPr defaultColWidth="9.140625" defaultRowHeight="12.75"/>
  <cols>
    <col min="1" max="1" width="5.421875" style="45" customWidth="1"/>
    <col min="2" max="2" width="41.421875" style="45" customWidth="1"/>
    <col min="3" max="3" width="14.421875" style="45" customWidth="1"/>
    <col min="4" max="4" width="11.421875" style="45" customWidth="1"/>
    <col min="5" max="5" width="10.421875" style="45" customWidth="1"/>
    <col min="6" max="6" width="10.28125" style="45" customWidth="1"/>
    <col min="7" max="8" width="10.140625" style="45" customWidth="1"/>
    <col min="9" max="10" width="10.00390625" style="45" customWidth="1"/>
    <col min="11" max="11" width="10.28125" style="45" customWidth="1"/>
    <col min="12" max="12" width="9.421875" style="45" customWidth="1"/>
    <col min="13" max="13" width="10.28125" style="45" customWidth="1"/>
    <col min="14" max="14" width="9.8515625" style="45" customWidth="1"/>
    <col min="15" max="15" width="13.28125" style="45" hidden="1" customWidth="1"/>
    <col min="16" max="16" width="17.28125" style="45" customWidth="1"/>
    <col min="17" max="17" width="15.8515625" style="45" bestFit="1" customWidth="1"/>
    <col min="18" max="16384" width="9.140625" style="45" customWidth="1"/>
  </cols>
  <sheetData>
    <row r="1" spans="1:15" s="62" customFormat="1" ht="37.5" customHeight="1">
      <c r="A1" s="158" t="s">
        <v>88</v>
      </c>
      <c r="B1" s="158"/>
      <c r="C1" s="158"/>
      <c r="D1" s="158"/>
      <c r="E1" s="158"/>
      <c r="F1" s="158"/>
      <c r="G1" s="158"/>
      <c r="H1" s="158"/>
      <c r="I1" s="158"/>
      <c r="J1" s="158"/>
      <c r="K1" s="158"/>
      <c r="L1" s="158"/>
      <c r="M1" s="158"/>
      <c r="N1" s="158"/>
      <c r="O1" s="78"/>
    </row>
    <row r="2" spans="1:15" s="62" customFormat="1" ht="27.75" customHeight="1">
      <c r="A2" s="159" t="s">
        <v>99</v>
      </c>
      <c r="B2" s="159"/>
      <c r="C2" s="159"/>
      <c r="D2" s="159"/>
      <c r="E2" s="159"/>
      <c r="F2" s="159"/>
      <c r="G2" s="159"/>
      <c r="H2" s="159"/>
      <c r="I2" s="159"/>
      <c r="J2" s="159"/>
      <c r="K2" s="159"/>
      <c r="L2" s="159"/>
      <c r="M2" s="159"/>
      <c r="N2" s="159"/>
      <c r="O2" s="79"/>
    </row>
    <row r="3" spans="1:15" s="61" customFormat="1" ht="21" customHeight="1">
      <c r="A3" s="160" t="s">
        <v>98</v>
      </c>
      <c r="B3" s="160"/>
      <c r="C3" s="160"/>
      <c r="D3" s="160"/>
      <c r="E3" s="160"/>
      <c r="F3" s="160"/>
      <c r="G3" s="160"/>
      <c r="H3" s="160"/>
      <c r="I3" s="160"/>
      <c r="J3" s="160"/>
      <c r="K3" s="160"/>
      <c r="L3" s="160"/>
      <c r="M3" s="160"/>
      <c r="N3" s="160"/>
      <c r="O3" s="80"/>
    </row>
    <row r="4" spans="5:16" ht="13.5" customHeight="1">
      <c r="E4" s="46"/>
      <c r="N4" s="47"/>
      <c r="O4" s="47"/>
      <c r="P4" s="47"/>
    </row>
    <row r="5" spans="1:17" ht="23.25" customHeight="1">
      <c r="A5" s="103" t="s">
        <v>9</v>
      </c>
      <c r="B5" s="103" t="s">
        <v>111</v>
      </c>
      <c r="C5" s="104" t="s">
        <v>108</v>
      </c>
      <c r="D5" s="104" t="s">
        <v>102</v>
      </c>
      <c r="E5" s="105" t="s">
        <v>50</v>
      </c>
      <c r="F5" s="105"/>
      <c r="G5" s="105"/>
      <c r="H5" s="105"/>
      <c r="I5" s="105"/>
      <c r="J5" s="105"/>
      <c r="K5" s="105"/>
      <c r="L5" s="105"/>
      <c r="M5" s="105"/>
      <c r="N5" s="105"/>
      <c r="O5" s="106" t="s">
        <v>104</v>
      </c>
      <c r="P5" s="105" t="s">
        <v>82</v>
      </c>
      <c r="Q5" s="107"/>
    </row>
    <row r="6" spans="1:17" ht="42.75" customHeight="1">
      <c r="A6" s="103"/>
      <c r="B6" s="103"/>
      <c r="C6" s="108"/>
      <c r="D6" s="108"/>
      <c r="E6" s="109" t="s">
        <v>23</v>
      </c>
      <c r="F6" s="109" t="s">
        <v>0</v>
      </c>
      <c r="G6" s="109" t="s">
        <v>10</v>
      </c>
      <c r="H6" s="109" t="s">
        <v>11</v>
      </c>
      <c r="I6" s="109" t="s">
        <v>12</v>
      </c>
      <c r="J6" s="109" t="s">
        <v>1</v>
      </c>
      <c r="K6" s="109" t="s">
        <v>13</v>
      </c>
      <c r="L6" s="109" t="s">
        <v>2</v>
      </c>
      <c r="M6" s="109" t="s">
        <v>3</v>
      </c>
      <c r="N6" s="109" t="s">
        <v>8</v>
      </c>
      <c r="O6" s="110"/>
      <c r="P6" s="105"/>
      <c r="Q6" s="107"/>
    </row>
    <row r="7" spans="1:17" ht="27.75" customHeight="1" hidden="1">
      <c r="A7" s="103"/>
      <c r="B7" s="103"/>
      <c r="C7" s="111"/>
      <c r="D7" s="111"/>
      <c r="E7" s="112" t="s">
        <v>22</v>
      </c>
      <c r="F7" s="112" t="s">
        <v>22</v>
      </c>
      <c r="G7" s="112" t="s">
        <v>22</v>
      </c>
      <c r="H7" s="112" t="s">
        <v>22</v>
      </c>
      <c r="I7" s="112" t="s">
        <v>22</v>
      </c>
      <c r="J7" s="112" t="s">
        <v>22</v>
      </c>
      <c r="K7" s="112" t="s">
        <v>22</v>
      </c>
      <c r="L7" s="112" t="s">
        <v>22</v>
      </c>
      <c r="M7" s="112" t="s">
        <v>22</v>
      </c>
      <c r="N7" s="112" t="s">
        <v>22</v>
      </c>
      <c r="O7" s="112"/>
      <c r="P7" s="112" t="s">
        <v>22</v>
      </c>
      <c r="Q7" s="107"/>
    </row>
    <row r="8" spans="1:17" s="50" customFormat="1" ht="22.5" customHeight="1">
      <c r="A8" s="113" t="s">
        <v>48</v>
      </c>
      <c r="B8" s="114" t="s">
        <v>49</v>
      </c>
      <c r="C8" s="115"/>
      <c r="D8" s="115">
        <f aca="true" t="shared" si="0" ref="D8:O8">D9+D15+D16+D21+D17+D20</f>
        <v>76812</v>
      </c>
      <c r="E8" s="115">
        <f t="shared" si="0"/>
        <v>1796</v>
      </c>
      <c r="F8" s="115">
        <f t="shared" si="0"/>
        <v>9467</v>
      </c>
      <c r="G8" s="115">
        <f t="shared" si="0"/>
        <v>7864</v>
      </c>
      <c r="H8" s="115">
        <f t="shared" si="0"/>
        <v>7817</v>
      </c>
      <c r="I8" s="115">
        <f t="shared" si="0"/>
        <v>6547</v>
      </c>
      <c r="J8" s="115">
        <f t="shared" si="0"/>
        <v>10990</v>
      </c>
      <c r="K8" s="115">
        <f t="shared" si="0"/>
        <v>10501</v>
      </c>
      <c r="L8" s="115">
        <f t="shared" si="0"/>
        <v>1397</v>
      </c>
      <c r="M8" s="115">
        <f t="shared" si="0"/>
        <v>5092</v>
      </c>
      <c r="N8" s="115">
        <f t="shared" si="0"/>
        <v>15341</v>
      </c>
      <c r="O8" s="115">
        <f t="shared" si="0"/>
        <v>17145000</v>
      </c>
      <c r="P8" s="115"/>
      <c r="Q8" s="116"/>
    </row>
    <row r="9" spans="1:17" s="50" customFormat="1" ht="25.5" customHeight="1">
      <c r="A9" s="117" t="s">
        <v>4</v>
      </c>
      <c r="B9" s="118" t="s">
        <v>16</v>
      </c>
      <c r="C9" s="119">
        <v>300</v>
      </c>
      <c r="D9" s="120">
        <f aca="true" t="shared" si="1" ref="D9:O9">SUM(D10:D14)</f>
        <v>4053</v>
      </c>
      <c r="E9" s="120">
        <f t="shared" si="1"/>
        <v>0</v>
      </c>
      <c r="F9" s="120">
        <f t="shared" si="1"/>
        <v>806</v>
      </c>
      <c r="G9" s="120">
        <f t="shared" si="1"/>
        <v>226</v>
      </c>
      <c r="H9" s="120">
        <f t="shared" si="1"/>
        <v>333</v>
      </c>
      <c r="I9" s="120">
        <f t="shared" si="1"/>
        <v>259</v>
      </c>
      <c r="J9" s="120">
        <f t="shared" si="1"/>
        <v>508</v>
      </c>
      <c r="K9" s="120">
        <f t="shared" si="1"/>
        <v>328</v>
      </c>
      <c r="L9" s="120">
        <f t="shared" si="1"/>
        <v>176</v>
      </c>
      <c r="M9" s="120">
        <f t="shared" si="1"/>
        <v>674</v>
      </c>
      <c r="N9" s="120">
        <f t="shared" si="1"/>
        <v>743</v>
      </c>
      <c r="O9" s="121">
        <f t="shared" si="1"/>
        <v>1216000</v>
      </c>
      <c r="P9" s="122"/>
      <c r="Q9" s="116"/>
    </row>
    <row r="10" spans="1:17" s="50" customFormat="1" ht="31.5" customHeight="1">
      <c r="A10" s="123">
        <v>1</v>
      </c>
      <c r="B10" s="124" t="s">
        <v>47</v>
      </c>
      <c r="C10" s="125">
        <v>300</v>
      </c>
      <c r="D10" s="125">
        <f aca="true" t="shared" si="2" ref="D10:D24">SUM(E10:N10)</f>
        <v>340</v>
      </c>
      <c r="E10" s="126"/>
      <c r="F10" s="126">
        <v>30</v>
      </c>
      <c r="G10" s="126">
        <v>29</v>
      </c>
      <c r="H10" s="126">
        <v>44</v>
      </c>
      <c r="I10" s="126">
        <v>12</v>
      </c>
      <c r="J10" s="126">
        <v>12</v>
      </c>
      <c r="K10" s="126">
        <v>66</v>
      </c>
      <c r="L10" s="126">
        <v>2</v>
      </c>
      <c r="M10" s="126">
        <v>1</v>
      </c>
      <c r="N10" s="126">
        <v>144</v>
      </c>
      <c r="O10" s="126">
        <f>ROUND(D10*C10,-3)</f>
        <v>102000</v>
      </c>
      <c r="P10" s="127" t="s">
        <v>96</v>
      </c>
      <c r="Q10" s="128">
        <f aca="true" t="shared" si="3" ref="Q10:Q16">C10*D10</f>
        <v>102000</v>
      </c>
    </row>
    <row r="11" spans="1:17" ht="20.25" customHeight="1">
      <c r="A11" s="123">
        <v>2</v>
      </c>
      <c r="B11" s="124" t="s">
        <v>19</v>
      </c>
      <c r="C11" s="125">
        <v>300</v>
      </c>
      <c r="D11" s="125">
        <f t="shared" si="2"/>
        <v>97</v>
      </c>
      <c r="E11" s="126"/>
      <c r="F11" s="126">
        <v>4</v>
      </c>
      <c r="G11" s="126">
        <v>2</v>
      </c>
      <c r="H11" s="126">
        <v>4</v>
      </c>
      <c r="I11" s="126">
        <v>2</v>
      </c>
      <c r="J11" s="126">
        <v>6</v>
      </c>
      <c r="K11" s="126">
        <v>3</v>
      </c>
      <c r="L11" s="126">
        <v>1</v>
      </c>
      <c r="M11" s="126">
        <v>0</v>
      </c>
      <c r="N11" s="126">
        <v>75</v>
      </c>
      <c r="O11" s="126">
        <f>ROUND(D11*C11,-3)</f>
        <v>29000</v>
      </c>
      <c r="P11" s="127"/>
      <c r="Q11" s="128">
        <f t="shared" si="3"/>
        <v>29100</v>
      </c>
    </row>
    <row r="12" spans="1:17" ht="22.5" customHeight="1">
      <c r="A12" s="123">
        <v>3</v>
      </c>
      <c r="B12" s="124" t="s">
        <v>20</v>
      </c>
      <c r="C12" s="125">
        <v>300</v>
      </c>
      <c r="D12" s="125">
        <f t="shared" si="2"/>
        <v>540</v>
      </c>
      <c r="E12" s="126"/>
      <c r="F12" s="126">
        <v>28</v>
      </c>
      <c r="G12" s="126">
        <v>19</v>
      </c>
      <c r="H12" s="126">
        <v>19</v>
      </c>
      <c r="I12" s="126">
        <v>19</v>
      </c>
      <c r="J12" s="126">
        <v>32</v>
      </c>
      <c r="K12" s="126">
        <v>20</v>
      </c>
      <c r="L12" s="126">
        <v>51</v>
      </c>
      <c r="M12" s="126">
        <v>313</v>
      </c>
      <c r="N12" s="126">
        <v>39</v>
      </c>
      <c r="O12" s="126">
        <f>ROUND(D12*C12,-3)</f>
        <v>162000</v>
      </c>
      <c r="P12" s="127"/>
      <c r="Q12" s="128">
        <f t="shared" si="3"/>
        <v>162000</v>
      </c>
    </row>
    <row r="13" spans="1:17" ht="24.75" customHeight="1">
      <c r="A13" s="123">
        <v>4</v>
      </c>
      <c r="B13" s="124" t="s">
        <v>57</v>
      </c>
      <c r="C13" s="125">
        <v>300</v>
      </c>
      <c r="D13" s="125">
        <f t="shared" si="2"/>
        <v>2209</v>
      </c>
      <c r="E13" s="126"/>
      <c r="F13" s="126">
        <v>643</v>
      </c>
      <c r="G13" s="126">
        <v>161</v>
      </c>
      <c r="H13" s="126">
        <v>221</v>
      </c>
      <c r="I13" s="126">
        <v>171</v>
      </c>
      <c r="J13" s="126">
        <v>413</v>
      </c>
      <c r="K13" s="126">
        <v>192</v>
      </c>
      <c r="L13" s="126">
        <v>9</v>
      </c>
      <c r="M13" s="126">
        <v>26</v>
      </c>
      <c r="N13" s="126">
        <v>373</v>
      </c>
      <c r="O13" s="126">
        <f>ROUND(D13*C13,-3)</f>
        <v>663000</v>
      </c>
      <c r="P13" s="127"/>
      <c r="Q13" s="128">
        <f t="shared" si="3"/>
        <v>662700</v>
      </c>
    </row>
    <row r="14" spans="1:17" ht="31.5" customHeight="1">
      <c r="A14" s="123">
        <v>5</v>
      </c>
      <c r="B14" s="124" t="s">
        <v>53</v>
      </c>
      <c r="C14" s="125">
        <v>300</v>
      </c>
      <c r="D14" s="125">
        <f t="shared" si="2"/>
        <v>867</v>
      </c>
      <c r="E14" s="126"/>
      <c r="F14" s="126">
        <v>101</v>
      </c>
      <c r="G14" s="126">
        <v>15</v>
      </c>
      <c r="H14" s="126">
        <v>45</v>
      </c>
      <c r="I14" s="126">
        <v>55</v>
      </c>
      <c r="J14" s="126">
        <v>45</v>
      </c>
      <c r="K14" s="126">
        <v>47</v>
      </c>
      <c r="L14" s="126">
        <v>113</v>
      </c>
      <c r="M14" s="126">
        <v>334</v>
      </c>
      <c r="N14" s="126">
        <v>112</v>
      </c>
      <c r="O14" s="126">
        <f>ROUND(D14*C14,-3)</f>
        <v>260000</v>
      </c>
      <c r="P14" s="127"/>
      <c r="Q14" s="128">
        <f t="shared" si="3"/>
        <v>260100</v>
      </c>
    </row>
    <row r="15" spans="1:17" s="50" customFormat="1" ht="27" customHeight="1">
      <c r="A15" s="129" t="s">
        <v>5</v>
      </c>
      <c r="B15" s="130" t="s">
        <v>17</v>
      </c>
      <c r="C15" s="119">
        <v>1000</v>
      </c>
      <c r="D15" s="119">
        <f t="shared" si="2"/>
        <v>50</v>
      </c>
      <c r="E15" s="120">
        <v>50</v>
      </c>
      <c r="F15" s="120"/>
      <c r="G15" s="120"/>
      <c r="H15" s="120"/>
      <c r="I15" s="120"/>
      <c r="J15" s="120"/>
      <c r="K15" s="120"/>
      <c r="L15" s="120"/>
      <c r="M15" s="120"/>
      <c r="N15" s="120"/>
      <c r="O15" s="120">
        <f>ROUND(D15*C15,0)</f>
        <v>50000</v>
      </c>
      <c r="P15" s="131"/>
      <c r="Q15" s="128">
        <f t="shared" si="3"/>
        <v>50000</v>
      </c>
    </row>
    <row r="16" spans="1:17" s="50" customFormat="1" ht="27" customHeight="1">
      <c r="A16" s="129" t="s">
        <v>6</v>
      </c>
      <c r="B16" s="130" t="s">
        <v>76</v>
      </c>
      <c r="C16" s="119">
        <v>1000</v>
      </c>
      <c r="D16" s="119">
        <f t="shared" si="2"/>
        <v>50</v>
      </c>
      <c r="E16" s="120">
        <v>50</v>
      </c>
      <c r="F16" s="120"/>
      <c r="G16" s="120"/>
      <c r="H16" s="120"/>
      <c r="I16" s="120"/>
      <c r="J16" s="120"/>
      <c r="K16" s="120"/>
      <c r="L16" s="120"/>
      <c r="M16" s="120"/>
      <c r="N16" s="120"/>
      <c r="O16" s="120">
        <f>ROUND(D16*C16,0)</f>
        <v>50000</v>
      </c>
      <c r="P16" s="132" t="s">
        <v>87</v>
      </c>
      <c r="Q16" s="128">
        <f t="shared" si="3"/>
        <v>50000</v>
      </c>
    </row>
    <row r="17" spans="1:17" s="50" customFormat="1" ht="27" customHeight="1">
      <c r="A17" s="129" t="s">
        <v>7</v>
      </c>
      <c r="B17" s="130" t="s">
        <v>86</v>
      </c>
      <c r="C17" s="119">
        <v>200</v>
      </c>
      <c r="D17" s="119">
        <f t="shared" si="2"/>
        <v>1687</v>
      </c>
      <c r="E17" s="120">
        <f aca="true" t="shared" si="4" ref="E17:O17">SUBTOTAL(9,E18:E19)</f>
        <v>1687</v>
      </c>
      <c r="F17" s="120">
        <f t="shared" si="4"/>
        <v>0</v>
      </c>
      <c r="G17" s="120">
        <f t="shared" si="4"/>
        <v>0</v>
      </c>
      <c r="H17" s="120">
        <f t="shared" si="4"/>
        <v>0</v>
      </c>
      <c r="I17" s="120">
        <f t="shared" si="4"/>
        <v>0</v>
      </c>
      <c r="J17" s="120">
        <f t="shared" si="4"/>
        <v>0</v>
      </c>
      <c r="K17" s="120">
        <f t="shared" si="4"/>
        <v>0</v>
      </c>
      <c r="L17" s="120">
        <f t="shared" si="4"/>
        <v>0</v>
      </c>
      <c r="M17" s="120">
        <f t="shared" si="4"/>
        <v>0</v>
      </c>
      <c r="N17" s="120">
        <f t="shared" si="4"/>
        <v>0</v>
      </c>
      <c r="O17" s="120">
        <f t="shared" si="4"/>
        <v>337000</v>
      </c>
      <c r="P17" s="133"/>
      <c r="Q17" s="128"/>
    </row>
    <row r="18" spans="1:17" ht="31.5">
      <c r="A18" s="134" t="s">
        <v>14</v>
      </c>
      <c r="B18" s="124" t="s">
        <v>77</v>
      </c>
      <c r="C18" s="125">
        <v>200</v>
      </c>
      <c r="D18" s="125">
        <f t="shared" si="2"/>
        <v>650</v>
      </c>
      <c r="E18" s="125">
        <v>650</v>
      </c>
      <c r="F18" s="126"/>
      <c r="G18" s="126"/>
      <c r="H18" s="126"/>
      <c r="I18" s="126"/>
      <c r="J18" s="126"/>
      <c r="K18" s="126"/>
      <c r="L18" s="126"/>
      <c r="M18" s="126"/>
      <c r="N18" s="126"/>
      <c r="O18" s="126">
        <f>ROUND(D18*C18,-3)</f>
        <v>130000</v>
      </c>
      <c r="P18" s="133"/>
      <c r="Q18" s="128">
        <f>C18*D18</f>
        <v>130000</v>
      </c>
    </row>
    <row r="19" spans="1:17" ht="21.75" customHeight="1">
      <c r="A19" s="134">
        <v>2</v>
      </c>
      <c r="B19" s="124" t="s">
        <v>78</v>
      </c>
      <c r="C19" s="125">
        <v>200</v>
      </c>
      <c r="D19" s="125">
        <f t="shared" si="2"/>
        <v>1037</v>
      </c>
      <c r="E19" s="125">
        <v>1037</v>
      </c>
      <c r="F19" s="126"/>
      <c r="G19" s="126"/>
      <c r="H19" s="126"/>
      <c r="I19" s="126"/>
      <c r="J19" s="126"/>
      <c r="K19" s="126"/>
      <c r="L19" s="126"/>
      <c r="M19" s="126"/>
      <c r="N19" s="126"/>
      <c r="O19" s="126">
        <f>ROUND(D19*C19,-3)</f>
        <v>207000</v>
      </c>
      <c r="P19" s="133"/>
      <c r="Q19" s="128">
        <f>C19*D19</f>
        <v>207400</v>
      </c>
    </row>
    <row r="20" spans="1:17" s="50" customFormat="1" ht="31.5">
      <c r="A20" s="129" t="s">
        <v>73</v>
      </c>
      <c r="B20" s="130" t="s">
        <v>97</v>
      </c>
      <c r="C20" s="119">
        <v>1000</v>
      </c>
      <c r="D20" s="119">
        <f t="shared" si="2"/>
        <v>9</v>
      </c>
      <c r="E20" s="120">
        <v>9</v>
      </c>
      <c r="F20" s="120"/>
      <c r="G20" s="120"/>
      <c r="H20" s="120"/>
      <c r="I20" s="120"/>
      <c r="J20" s="120"/>
      <c r="K20" s="120"/>
      <c r="L20" s="120"/>
      <c r="M20" s="120"/>
      <c r="N20" s="120"/>
      <c r="O20" s="126">
        <f>ROUND(D20*C20,-3)</f>
        <v>9000</v>
      </c>
      <c r="P20" s="135"/>
      <c r="Q20" s="128">
        <f>C20*D20</f>
        <v>9000</v>
      </c>
    </row>
    <row r="21" spans="1:17" s="50" customFormat="1" ht="27" customHeight="1">
      <c r="A21" s="129" t="s">
        <v>74</v>
      </c>
      <c r="B21" s="130" t="s">
        <v>18</v>
      </c>
      <c r="C21" s="119"/>
      <c r="D21" s="119">
        <f t="shared" si="2"/>
        <v>70963</v>
      </c>
      <c r="E21" s="120">
        <f aca="true" t="shared" si="5" ref="E21:O21">SUBTOTAL(9,E22:E23)</f>
        <v>0</v>
      </c>
      <c r="F21" s="120">
        <f t="shared" si="5"/>
        <v>8661</v>
      </c>
      <c r="G21" s="120">
        <f t="shared" si="5"/>
        <v>7638</v>
      </c>
      <c r="H21" s="120">
        <f t="shared" si="5"/>
        <v>7484</v>
      </c>
      <c r="I21" s="120">
        <f t="shared" si="5"/>
        <v>6288</v>
      </c>
      <c r="J21" s="120">
        <f t="shared" si="5"/>
        <v>10482</v>
      </c>
      <c r="K21" s="120">
        <f t="shared" si="5"/>
        <v>10173</v>
      </c>
      <c r="L21" s="120">
        <f t="shared" si="5"/>
        <v>1221</v>
      </c>
      <c r="M21" s="120">
        <f t="shared" si="5"/>
        <v>4418</v>
      </c>
      <c r="N21" s="120">
        <f t="shared" si="5"/>
        <v>14598</v>
      </c>
      <c r="O21" s="120">
        <f t="shared" si="5"/>
        <v>15483000</v>
      </c>
      <c r="P21" s="127" t="s">
        <v>85</v>
      </c>
      <c r="Q21" s="128"/>
    </row>
    <row r="22" spans="1:17" ht="22.5" customHeight="1">
      <c r="A22" s="134" t="s">
        <v>14</v>
      </c>
      <c r="B22" s="124" t="s">
        <v>21</v>
      </c>
      <c r="C22" s="125">
        <v>300</v>
      </c>
      <c r="D22" s="125">
        <f t="shared" si="2"/>
        <v>12903</v>
      </c>
      <c r="E22" s="126"/>
      <c r="F22" s="126">
        <v>1271</v>
      </c>
      <c r="G22" s="126">
        <v>1508</v>
      </c>
      <c r="H22" s="126">
        <v>984</v>
      </c>
      <c r="I22" s="126">
        <v>728</v>
      </c>
      <c r="J22" s="126">
        <v>2382</v>
      </c>
      <c r="K22" s="126">
        <v>1803</v>
      </c>
      <c r="L22" s="126">
        <v>371</v>
      </c>
      <c r="M22" s="126">
        <v>2538</v>
      </c>
      <c r="N22" s="126">
        <v>1318</v>
      </c>
      <c r="O22" s="126">
        <f>ROUND(D22*C22,-3)</f>
        <v>3871000</v>
      </c>
      <c r="P22" s="127"/>
      <c r="Q22" s="128">
        <f>C22*D22</f>
        <v>3870900</v>
      </c>
    </row>
    <row r="23" spans="1:17" ht="22.5" customHeight="1">
      <c r="A23" s="134">
        <v>2</v>
      </c>
      <c r="B23" s="124" t="s">
        <v>58</v>
      </c>
      <c r="C23" s="125">
        <v>200</v>
      </c>
      <c r="D23" s="125">
        <f t="shared" si="2"/>
        <v>58060</v>
      </c>
      <c r="E23" s="125"/>
      <c r="F23" s="126">
        <v>7390</v>
      </c>
      <c r="G23" s="126">
        <v>6130</v>
      </c>
      <c r="H23" s="126">
        <v>6500</v>
      </c>
      <c r="I23" s="126">
        <v>5560</v>
      </c>
      <c r="J23" s="126">
        <v>8100</v>
      </c>
      <c r="K23" s="126">
        <v>8370</v>
      </c>
      <c r="L23" s="126">
        <v>850</v>
      </c>
      <c r="M23" s="126">
        <v>1880</v>
      </c>
      <c r="N23" s="126">
        <v>13280</v>
      </c>
      <c r="O23" s="136">
        <f>ROUND(D23*C23,-3)</f>
        <v>11612000</v>
      </c>
      <c r="P23" s="137"/>
      <c r="Q23" s="128">
        <f>C23*D23</f>
        <v>11612000</v>
      </c>
    </row>
    <row r="24" spans="1:17" s="60" customFormat="1" ht="30.75" customHeight="1">
      <c r="A24" s="138" t="s">
        <v>43</v>
      </c>
      <c r="B24" s="139" t="s">
        <v>103</v>
      </c>
      <c r="C24" s="140"/>
      <c r="D24" s="140">
        <f t="shared" si="2"/>
        <v>17143000</v>
      </c>
      <c r="E24" s="140">
        <f aca="true" t="shared" si="6" ref="E24:N24">SUM(E26:E27)</f>
        <v>446000</v>
      </c>
      <c r="F24" s="140">
        <f t="shared" si="6"/>
        <v>2101000</v>
      </c>
      <c r="G24" s="140">
        <f t="shared" si="6"/>
        <v>1746000</v>
      </c>
      <c r="H24" s="140">
        <f t="shared" si="6"/>
        <v>1695000</v>
      </c>
      <c r="I24" s="140">
        <f t="shared" si="6"/>
        <v>1408000</v>
      </c>
      <c r="J24" s="140">
        <f t="shared" si="6"/>
        <v>2487000</v>
      </c>
      <c r="K24" s="140">
        <f t="shared" si="6"/>
        <v>2313000</v>
      </c>
      <c r="L24" s="140">
        <f t="shared" si="6"/>
        <v>334000</v>
      </c>
      <c r="M24" s="140">
        <f t="shared" si="6"/>
        <v>1339000</v>
      </c>
      <c r="N24" s="140">
        <f t="shared" si="6"/>
        <v>3274000</v>
      </c>
      <c r="O24" s="140"/>
      <c r="P24" s="141" t="s">
        <v>101</v>
      </c>
      <c r="Q24" s="142"/>
    </row>
    <row r="25" spans="1:17" s="61" customFormat="1" ht="15.75">
      <c r="A25" s="143"/>
      <c r="B25" s="144" t="s">
        <v>44</v>
      </c>
      <c r="C25" s="145"/>
      <c r="D25" s="146"/>
      <c r="E25" s="146"/>
      <c r="F25" s="146"/>
      <c r="G25" s="146"/>
      <c r="H25" s="146"/>
      <c r="I25" s="146"/>
      <c r="J25" s="146"/>
      <c r="K25" s="146"/>
      <c r="L25" s="146"/>
      <c r="M25" s="146"/>
      <c r="N25" s="146"/>
      <c r="O25" s="146"/>
      <c r="P25" s="146"/>
      <c r="Q25" s="147"/>
    </row>
    <row r="26" spans="1:17" s="61" customFormat="1" ht="33" customHeight="1">
      <c r="A26" s="148">
        <v>1</v>
      </c>
      <c r="B26" s="149" t="s">
        <v>51</v>
      </c>
      <c r="C26" s="150"/>
      <c r="D26" s="150">
        <f>SUM(E26:N26)</f>
        <v>1216000</v>
      </c>
      <c r="E26" s="150">
        <f>E32</f>
        <v>0</v>
      </c>
      <c r="F26" s="150">
        <f>'CV-NS Huyen'!I13</f>
        <v>242000</v>
      </c>
      <c r="G26" s="150">
        <f>'CV-NS Huyen'!I14</f>
        <v>68000</v>
      </c>
      <c r="H26" s="150">
        <f>'CV-NS Huyen'!I15</f>
        <v>100000</v>
      </c>
      <c r="I26" s="150">
        <f>'CV-NS Huyen'!I16</f>
        <v>78000</v>
      </c>
      <c r="J26" s="150">
        <f>'CV-NS Huyen'!I17</f>
        <v>152000</v>
      </c>
      <c r="K26" s="150">
        <f>'CV-NS Huyen'!I18</f>
        <v>98000</v>
      </c>
      <c r="L26" s="150">
        <f>'CV-NS Huyen'!I19</f>
        <v>53000</v>
      </c>
      <c r="M26" s="150">
        <f>'CV-NS Huyen'!I20</f>
        <v>202000</v>
      </c>
      <c r="N26" s="150">
        <f>'CV-NS Huyen'!I21</f>
        <v>223000</v>
      </c>
      <c r="O26" s="150"/>
      <c r="P26" s="150"/>
      <c r="Q26" s="151"/>
    </row>
    <row r="27" spans="1:17" s="61" customFormat="1" ht="33" customHeight="1">
      <c r="A27" s="152">
        <v>2</v>
      </c>
      <c r="B27" s="153" t="s">
        <v>52</v>
      </c>
      <c r="C27" s="154"/>
      <c r="D27" s="154">
        <f>SUM(E27:N27)</f>
        <v>15927000</v>
      </c>
      <c r="E27" s="154">
        <f>'CV-Cap qua So LĐ'!E11</f>
        <v>446000</v>
      </c>
      <c r="F27" s="154">
        <f>'CV-NS tinh-cap qua huyen'!F13</f>
        <v>1859000</v>
      </c>
      <c r="G27" s="154">
        <f>'CV-NS tinh-cap qua huyen'!F14</f>
        <v>1678000</v>
      </c>
      <c r="H27" s="154">
        <f>'CV-NS tinh-cap qua huyen'!F15</f>
        <v>1595000</v>
      </c>
      <c r="I27" s="154">
        <f>'CV-NS tinh-cap qua huyen'!F16</f>
        <v>1330000</v>
      </c>
      <c r="J27" s="154">
        <f>'CV-NS tinh-cap qua huyen'!F17</f>
        <v>2335000</v>
      </c>
      <c r="K27" s="154">
        <f>'CV-NS tinh-cap qua huyen'!F18</f>
        <v>2215000</v>
      </c>
      <c r="L27" s="154">
        <f>'CV-NS tinh-cap qua huyen'!F19</f>
        <v>281000</v>
      </c>
      <c r="M27" s="154">
        <f>'CV-NS tinh-cap qua huyen'!F20</f>
        <v>1137000</v>
      </c>
      <c r="N27" s="154">
        <f>'CV-NS tinh-cap qua huyen'!F21</f>
        <v>3051000</v>
      </c>
      <c r="O27" s="154"/>
      <c r="P27" s="154"/>
      <c r="Q27" s="147"/>
    </row>
    <row r="28" spans="1:17" s="5" customFormat="1" ht="20.25" customHeight="1">
      <c r="A28" s="155" t="s">
        <v>93</v>
      </c>
      <c r="B28" s="156"/>
      <c r="C28" s="156"/>
      <c r="D28" s="156"/>
      <c r="E28" s="156"/>
      <c r="F28" s="156"/>
      <c r="G28" s="156"/>
      <c r="H28" s="156"/>
      <c r="I28" s="156"/>
      <c r="J28" s="156"/>
      <c r="K28" s="156"/>
      <c r="L28" s="156"/>
      <c r="M28" s="156"/>
      <c r="N28" s="156"/>
      <c r="O28" s="156"/>
      <c r="P28" s="156"/>
      <c r="Q28" s="156"/>
    </row>
    <row r="29" spans="1:17" s="5" customFormat="1" ht="26.25" customHeight="1">
      <c r="A29" s="156"/>
      <c r="B29" s="156" t="s">
        <v>106</v>
      </c>
      <c r="C29" s="157"/>
      <c r="D29" s="157"/>
      <c r="E29" s="157"/>
      <c r="F29" s="157"/>
      <c r="G29" s="156"/>
      <c r="H29" s="156"/>
      <c r="I29" s="156"/>
      <c r="J29" s="156"/>
      <c r="K29" s="156"/>
      <c r="L29" s="156"/>
      <c r="M29" s="156"/>
      <c r="N29" s="156"/>
      <c r="O29" s="156"/>
      <c r="P29" s="156"/>
      <c r="Q29" s="156"/>
    </row>
    <row r="30" ht="15.75">
      <c r="E30" s="46"/>
    </row>
    <row r="31" spans="1:16" s="63" customFormat="1" ht="12.75" hidden="1">
      <c r="A31" s="48"/>
      <c r="B31" s="48" t="s">
        <v>81</v>
      </c>
      <c r="C31" s="48"/>
      <c r="D31" s="48" t="e">
        <f aca="true" t="shared" si="7" ref="D31:N31">D32+D38+D39+D40+D41+D45+D44</f>
        <v>#REF!</v>
      </c>
      <c r="E31" s="48" t="e">
        <f t="shared" si="7"/>
        <v>#REF!</v>
      </c>
      <c r="F31" s="48" t="e">
        <f t="shared" si="7"/>
        <v>#REF!</v>
      </c>
      <c r="G31" s="48" t="e">
        <f t="shared" si="7"/>
        <v>#REF!</v>
      </c>
      <c r="H31" s="48" t="e">
        <f t="shared" si="7"/>
        <v>#REF!</v>
      </c>
      <c r="I31" s="48" t="e">
        <f t="shared" si="7"/>
        <v>#REF!</v>
      </c>
      <c r="J31" s="48" t="e">
        <f t="shared" si="7"/>
        <v>#REF!</v>
      </c>
      <c r="K31" s="48" t="e">
        <f t="shared" si="7"/>
        <v>#REF!</v>
      </c>
      <c r="L31" s="48" t="e">
        <f t="shared" si="7"/>
        <v>#REF!</v>
      </c>
      <c r="M31" s="48" t="e">
        <f t="shared" si="7"/>
        <v>#REF!</v>
      </c>
      <c r="N31" s="48" t="e">
        <f t="shared" si="7"/>
        <v>#REF!</v>
      </c>
      <c r="O31" s="48"/>
      <c r="P31" s="48"/>
    </row>
    <row r="32" spans="1:17" s="50" customFormat="1" ht="18.75" customHeight="1" hidden="1">
      <c r="A32" s="69" t="s">
        <v>4</v>
      </c>
      <c r="B32" s="70" t="s">
        <v>16</v>
      </c>
      <c r="C32" s="71"/>
      <c r="D32" s="72">
        <f aca="true" t="shared" si="8" ref="D32:D47">SUM(E32:N32)</f>
        <v>1215900</v>
      </c>
      <c r="E32" s="72">
        <f>SUM(E33:E37)</f>
        <v>0</v>
      </c>
      <c r="F32" s="72">
        <f aca="true" t="shared" si="9" ref="F32:N32">ROUND(SUM(F33:F37),-2)</f>
        <v>241800</v>
      </c>
      <c r="G32" s="72">
        <f t="shared" si="9"/>
        <v>67800</v>
      </c>
      <c r="H32" s="72">
        <f t="shared" si="9"/>
        <v>99900</v>
      </c>
      <c r="I32" s="72">
        <f t="shared" si="9"/>
        <v>77700</v>
      </c>
      <c r="J32" s="72">
        <f t="shared" si="9"/>
        <v>152400</v>
      </c>
      <c r="K32" s="72">
        <f t="shared" si="9"/>
        <v>98400</v>
      </c>
      <c r="L32" s="72">
        <f t="shared" si="9"/>
        <v>52800</v>
      </c>
      <c r="M32" s="72">
        <f t="shared" si="9"/>
        <v>202200</v>
      </c>
      <c r="N32" s="72">
        <f t="shared" si="9"/>
        <v>222900</v>
      </c>
      <c r="O32" s="72"/>
      <c r="P32" s="72"/>
      <c r="Q32" s="49"/>
    </row>
    <row r="33" spans="1:16" s="50" customFormat="1" ht="31.5" hidden="1">
      <c r="A33" s="53">
        <v>1</v>
      </c>
      <c r="B33" s="54" t="s">
        <v>47</v>
      </c>
      <c r="C33" s="55">
        <v>200</v>
      </c>
      <c r="D33" s="55">
        <f t="shared" si="8"/>
        <v>102000</v>
      </c>
      <c r="E33" s="56">
        <f aca="true" t="shared" si="10" ref="E33:N33">E10*$C10</f>
        <v>0</v>
      </c>
      <c r="F33" s="56">
        <f t="shared" si="10"/>
        <v>9000</v>
      </c>
      <c r="G33" s="56">
        <f t="shared" si="10"/>
        <v>8700</v>
      </c>
      <c r="H33" s="56">
        <f t="shared" si="10"/>
        <v>13200</v>
      </c>
      <c r="I33" s="56">
        <f t="shared" si="10"/>
        <v>3600</v>
      </c>
      <c r="J33" s="56">
        <f t="shared" si="10"/>
        <v>3600</v>
      </c>
      <c r="K33" s="56">
        <f t="shared" si="10"/>
        <v>19800</v>
      </c>
      <c r="L33" s="56">
        <f t="shared" si="10"/>
        <v>600</v>
      </c>
      <c r="M33" s="56">
        <f t="shared" si="10"/>
        <v>300</v>
      </c>
      <c r="N33" s="56">
        <f t="shared" si="10"/>
        <v>43200</v>
      </c>
      <c r="O33" s="56"/>
      <c r="P33" s="56"/>
    </row>
    <row r="34" spans="1:16" ht="20.25" customHeight="1" hidden="1">
      <c r="A34" s="53">
        <v>2</v>
      </c>
      <c r="B34" s="54" t="s">
        <v>19</v>
      </c>
      <c r="C34" s="55">
        <v>200</v>
      </c>
      <c r="D34" s="55">
        <f t="shared" si="8"/>
        <v>29100</v>
      </c>
      <c r="E34" s="56">
        <f aca="true" t="shared" si="11" ref="E34:N34">E11*$C11</f>
        <v>0</v>
      </c>
      <c r="F34" s="56">
        <f t="shared" si="11"/>
        <v>1200</v>
      </c>
      <c r="G34" s="56">
        <f t="shared" si="11"/>
        <v>600</v>
      </c>
      <c r="H34" s="56">
        <f t="shared" si="11"/>
        <v>1200</v>
      </c>
      <c r="I34" s="56">
        <f t="shared" si="11"/>
        <v>600</v>
      </c>
      <c r="J34" s="56">
        <f t="shared" si="11"/>
        <v>1800</v>
      </c>
      <c r="K34" s="56">
        <f t="shared" si="11"/>
        <v>900</v>
      </c>
      <c r="L34" s="56">
        <f t="shared" si="11"/>
        <v>300</v>
      </c>
      <c r="M34" s="56">
        <f t="shared" si="11"/>
        <v>0</v>
      </c>
      <c r="N34" s="56">
        <f t="shared" si="11"/>
        <v>22500</v>
      </c>
      <c r="O34" s="56"/>
      <c r="P34" s="56"/>
    </row>
    <row r="35" spans="1:16" ht="22.5" customHeight="1" hidden="1">
      <c r="A35" s="53">
        <v>3</v>
      </c>
      <c r="B35" s="54" t="s">
        <v>20</v>
      </c>
      <c r="C35" s="55">
        <v>200</v>
      </c>
      <c r="D35" s="55">
        <f t="shared" si="8"/>
        <v>162000</v>
      </c>
      <c r="E35" s="56">
        <f aca="true" t="shared" si="12" ref="E35:N35">E12*$C12</f>
        <v>0</v>
      </c>
      <c r="F35" s="56">
        <f t="shared" si="12"/>
        <v>8400</v>
      </c>
      <c r="G35" s="56">
        <f t="shared" si="12"/>
        <v>5700</v>
      </c>
      <c r="H35" s="56">
        <f t="shared" si="12"/>
        <v>5700</v>
      </c>
      <c r="I35" s="56">
        <f t="shared" si="12"/>
        <v>5700</v>
      </c>
      <c r="J35" s="56">
        <f t="shared" si="12"/>
        <v>9600</v>
      </c>
      <c r="K35" s="56">
        <f t="shared" si="12"/>
        <v>6000</v>
      </c>
      <c r="L35" s="56">
        <f t="shared" si="12"/>
        <v>15300</v>
      </c>
      <c r="M35" s="56">
        <f t="shared" si="12"/>
        <v>93900</v>
      </c>
      <c r="N35" s="56">
        <f t="shared" si="12"/>
        <v>11700</v>
      </c>
      <c r="O35" s="56"/>
      <c r="P35" s="56"/>
    </row>
    <row r="36" spans="1:16" ht="31.5" hidden="1">
      <c r="A36" s="53">
        <v>4</v>
      </c>
      <c r="B36" s="54" t="s">
        <v>57</v>
      </c>
      <c r="C36" s="55">
        <v>200</v>
      </c>
      <c r="D36" s="55">
        <f t="shared" si="8"/>
        <v>662700</v>
      </c>
      <c r="E36" s="56">
        <f aca="true" t="shared" si="13" ref="E36:N36">E13*$C13</f>
        <v>0</v>
      </c>
      <c r="F36" s="56">
        <f t="shared" si="13"/>
        <v>192900</v>
      </c>
      <c r="G36" s="56">
        <f t="shared" si="13"/>
        <v>48300</v>
      </c>
      <c r="H36" s="56">
        <f t="shared" si="13"/>
        <v>66300</v>
      </c>
      <c r="I36" s="56">
        <f t="shared" si="13"/>
        <v>51300</v>
      </c>
      <c r="J36" s="56">
        <f t="shared" si="13"/>
        <v>123900</v>
      </c>
      <c r="K36" s="56">
        <f t="shared" si="13"/>
        <v>57600</v>
      </c>
      <c r="L36" s="56">
        <f t="shared" si="13"/>
        <v>2700</v>
      </c>
      <c r="M36" s="56">
        <f t="shared" si="13"/>
        <v>7800</v>
      </c>
      <c r="N36" s="56">
        <f t="shared" si="13"/>
        <v>111900</v>
      </c>
      <c r="O36" s="56"/>
      <c r="P36" s="56"/>
    </row>
    <row r="37" spans="1:16" ht="31.5" hidden="1">
      <c r="A37" s="53">
        <v>5</v>
      </c>
      <c r="B37" s="54" t="s">
        <v>53</v>
      </c>
      <c r="C37" s="55">
        <v>200</v>
      </c>
      <c r="D37" s="55">
        <f t="shared" si="8"/>
        <v>260100</v>
      </c>
      <c r="E37" s="56">
        <f aca="true" t="shared" si="14" ref="E37:N37">E14*$C14</f>
        <v>0</v>
      </c>
      <c r="F37" s="56">
        <f t="shared" si="14"/>
        <v>30300</v>
      </c>
      <c r="G37" s="56">
        <f t="shared" si="14"/>
        <v>4500</v>
      </c>
      <c r="H37" s="56">
        <f t="shared" si="14"/>
        <v>13500</v>
      </c>
      <c r="I37" s="56">
        <f t="shared" si="14"/>
        <v>16500</v>
      </c>
      <c r="J37" s="56">
        <f t="shared" si="14"/>
        <v>13500</v>
      </c>
      <c r="K37" s="56">
        <f t="shared" si="14"/>
        <v>14100</v>
      </c>
      <c r="L37" s="56">
        <f t="shared" si="14"/>
        <v>33900</v>
      </c>
      <c r="M37" s="56">
        <f t="shared" si="14"/>
        <v>100200</v>
      </c>
      <c r="N37" s="56">
        <f t="shared" si="14"/>
        <v>33600</v>
      </c>
      <c r="O37" s="56"/>
      <c r="P37" s="56"/>
    </row>
    <row r="38" spans="1:16" s="50" customFormat="1" ht="27.75" customHeight="1" hidden="1">
      <c r="A38" s="57" t="s">
        <v>5</v>
      </c>
      <c r="B38" s="58" t="s">
        <v>17</v>
      </c>
      <c r="C38" s="51">
        <v>1000</v>
      </c>
      <c r="D38" s="51">
        <f t="shared" si="8"/>
        <v>50000</v>
      </c>
      <c r="E38" s="52">
        <f aca="true" t="shared" si="15" ref="E38:N38">E15*$C15</f>
        <v>50000</v>
      </c>
      <c r="F38" s="52">
        <f t="shared" si="15"/>
        <v>0</v>
      </c>
      <c r="G38" s="52">
        <f t="shared" si="15"/>
        <v>0</v>
      </c>
      <c r="H38" s="52">
        <f t="shared" si="15"/>
        <v>0</v>
      </c>
      <c r="I38" s="52">
        <f t="shared" si="15"/>
        <v>0</v>
      </c>
      <c r="J38" s="52">
        <f t="shared" si="15"/>
        <v>0</v>
      </c>
      <c r="K38" s="52">
        <f t="shared" si="15"/>
        <v>0</v>
      </c>
      <c r="L38" s="52">
        <f t="shared" si="15"/>
        <v>0</v>
      </c>
      <c r="M38" s="52">
        <f t="shared" si="15"/>
        <v>0</v>
      </c>
      <c r="N38" s="52">
        <f t="shared" si="15"/>
        <v>0</v>
      </c>
      <c r="O38" s="52"/>
      <c r="P38" s="52"/>
    </row>
    <row r="39" spans="1:16" s="50" customFormat="1" ht="27.75" customHeight="1" hidden="1">
      <c r="A39" s="57" t="s">
        <v>6</v>
      </c>
      <c r="B39" s="58" t="s">
        <v>75</v>
      </c>
      <c r="C39" s="51">
        <v>1000</v>
      </c>
      <c r="D39" s="51" t="e">
        <f t="shared" si="8"/>
        <v>#REF!</v>
      </c>
      <c r="E39" s="52" t="e">
        <f>#REF!*#REF!</f>
        <v>#REF!</v>
      </c>
      <c r="F39" s="52" t="e">
        <f>#REF!*#REF!</f>
        <v>#REF!</v>
      </c>
      <c r="G39" s="52" t="e">
        <f>#REF!*#REF!</f>
        <v>#REF!</v>
      </c>
      <c r="H39" s="52" t="e">
        <f>#REF!*#REF!</f>
        <v>#REF!</v>
      </c>
      <c r="I39" s="52" t="e">
        <f>#REF!*#REF!</f>
        <v>#REF!</v>
      </c>
      <c r="J39" s="52" t="e">
        <f>#REF!*#REF!</f>
        <v>#REF!</v>
      </c>
      <c r="K39" s="52" t="e">
        <f>#REF!*#REF!</f>
        <v>#REF!</v>
      </c>
      <c r="L39" s="52" t="e">
        <f>#REF!*#REF!</f>
        <v>#REF!</v>
      </c>
      <c r="M39" s="52" t="e">
        <f>#REF!*#REF!</f>
        <v>#REF!</v>
      </c>
      <c r="N39" s="52" t="e">
        <f>#REF!*#REF!</f>
        <v>#REF!</v>
      </c>
      <c r="O39" s="52"/>
      <c r="P39" s="52"/>
    </row>
    <row r="40" spans="1:16" s="50" customFormat="1" ht="27.75" customHeight="1" hidden="1">
      <c r="A40" s="57" t="s">
        <v>7</v>
      </c>
      <c r="B40" s="58" t="s">
        <v>76</v>
      </c>
      <c r="C40" s="51">
        <v>700</v>
      </c>
      <c r="D40" s="51">
        <f t="shared" si="8"/>
        <v>50000</v>
      </c>
      <c r="E40" s="52">
        <f aca="true" t="shared" si="16" ref="E40:N40">E16*$C16</f>
        <v>50000</v>
      </c>
      <c r="F40" s="52">
        <f t="shared" si="16"/>
        <v>0</v>
      </c>
      <c r="G40" s="52">
        <f t="shared" si="16"/>
        <v>0</v>
      </c>
      <c r="H40" s="52">
        <f t="shared" si="16"/>
        <v>0</v>
      </c>
      <c r="I40" s="52">
        <f t="shared" si="16"/>
        <v>0</v>
      </c>
      <c r="J40" s="52">
        <f t="shared" si="16"/>
        <v>0</v>
      </c>
      <c r="K40" s="52">
        <f t="shared" si="16"/>
        <v>0</v>
      </c>
      <c r="L40" s="52">
        <f t="shared" si="16"/>
        <v>0</v>
      </c>
      <c r="M40" s="52">
        <f t="shared" si="16"/>
        <v>0</v>
      </c>
      <c r="N40" s="52">
        <f t="shared" si="16"/>
        <v>0</v>
      </c>
      <c r="O40" s="52"/>
      <c r="P40" s="52"/>
    </row>
    <row r="41" spans="1:16" s="74" customFormat="1" ht="22.5" customHeight="1" hidden="1">
      <c r="A41" s="57" t="s">
        <v>73</v>
      </c>
      <c r="B41" s="73" t="s">
        <v>18</v>
      </c>
      <c r="C41" s="52"/>
      <c r="D41" s="52">
        <f t="shared" si="8"/>
        <v>15482900</v>
      </c>
      <c r="E41" s="52">
        <f aca="true" t="shared" si="17" ref="E41:N41">ROUND(SUM(E42:E43),-2)</f>
        <v>0</v>
      </c>
      <c r="F41" s="52">
        <f t="shared" si="17"/>
        <v>1859300</v>
      </c>
      <c r="G41" s="52">
        <f t="shared" si="17"/>
        <v>1678400</v>
      </c>
      <c r="H41" s="52">
        <f t="shared" si="17"/>
        <v>1595200</v>
      </c>
      <c r="I41" s="52">
        <f t="shared" si="17"/>
        <v>1330400</v>
      </c>
      <c r="J41" s="52">
        <f t="shared" si="17"/>
        <v>2334600</v>
      </c>
      <c r="K41" s="52">
        <f t="shared" si="17"/>
        <v>2214900</v>
      </c>
      <c r="L41" s="52">
        <f t="shared" si="17"/>
        <v>281300</v>
      </c>
      <c r="M41" s="52">
        <f t="shared" si="17"/>
        <v>1137400</v>
      </c>
      <c r="N41" s="52">
        <f t="shared" si="17"/>
        <v>3051400</v>
      </c>
      <c r="O41" s="52"/>
      <c r="P41" s="52"/>
    </row>
    <row r="42" spans="1:17" ht="21.75" customHeight="1" hidden="1">
      <c r="A42" s="59" t="s">
        <v>14</v>
      </c>
      <c r="B42" s="54" t="s">
        <v>21</v>
      </c>
      <c r="C42" s="55">
        <v>300</v>
      </c>
      <c r="D42" s="55">
        <f t="shared" si="8"/>
        <v>3870900</v>
      </c>
      <c r="E42" s="56">
        <f aca="true" t="shared" si="18" ref="E42:N42">E22*$C22</f>
        <v>0</v>
      </c>
      <c r="F42" s="56">
        <f t="shared" si="18"/>
        <v>381300</v>
      </c>
      <c r="G42" s="56">
        <f t="shared" si="18"/>
        <v>452400</v>
      </c>
      <c r="H42" s="56">
        <f t="shared" si="18"/>
        <v>295200</v>
      </c>
      <c r="I42" s="56">
        <f t="shared" si="18"/>
        <v>218400</v>
      </c>
      <c r="J42" s="56">
        <f t="shared" si="18"/>
        <v>714600</v>
      </c>
      <c r="K42" s="56">
        <f t="shared" si="18"/>
        <v>540900</v>
      </c>
      <c r="L42" s="56">
        <f t="shared" si="18"/>
        <v>111300</v>
      </c>
      <c r="M42" s="56">
        <f t="shared" si="18"/>
        <v>761400</v>
      </c>
      <c r="N42" s="56">
        <f t="shared" si="18"/>
        <v>395400</v>
      </c>
      <c r="O42" s="56"/>
      <c r="P42" s="56"/>
      <c r="Q42" s="46"/>
    </row>
    <row r="43" spans="1:17" ht="21.75" customHeight="1" hidden="1">
      <c r="A43" s="59">
        <v>2</v>
      </c>
      <c r="B43" s="54" t="s">
        <v>58</v>
      </c>
      <c r="C43" s="55">
        <v>200</v>
      </c>
      <c r="D43" s="55">
        <f t="shared" si="8"/>
        <v>11612000</v>
      </c>
      <c r="E43" s="55">
        <f aca="true" t="shared" si="19" ref="E43:N43">E23*$C23</f>
        <v>0</v>
      </c>
      <c r="F43" s="56">
        <f t="shared" si="19"/>
        <v>1478000</v>
      </c>
      <c r="G43" s="56">
        <f t="shared" si="19"/>
        <v>1226000</v>
      </c>
      <c r="H43" s="56">
        <f t="shared" si="19"/>
        <v>1300000</v>
      </c>
      <c r="I43" s="56">
        <f t="shared" si="19"/>
        <v>1112000</v>
      </c>
      <c r="J43" s="56">
        <f t="shared" si="19"/>
        <v>1620000</v>
      </c>
      <c r="K43" s="56">
        <f t="shared" si="19"/>
        <v>1674000</v>
      </c>
      <c r="L43" s="56">
        <f t="shared" si="19"/>
        <v>170000</v>
      </c>
      <c r="M43" s="56">
        <f t="shared" si="19"/>
        <v>376000</v>
      </c>
      <c r="N43" s="56">
        <f t="shared" si="19"/>
        <v>2656000</v>
      </c>
      <c r="O43" s="56"/>
      <c r="P43" s="56"/>
      <c r="Q43" s="46"/>
    </row>
    <row r="44" spans="1:16" s="50" customFormat="1" ht="15.75" hidden="1">
      <c r="A44" s="57" t="s">
        <v>74</v>
      </c>
      <c r="B44" s="58" t="s">
        <v>79</v>
      </c>
      <c r="C44" s="51">
        <v>1000</v>
      </c>
      <c r="D44" s="51">
        <f t="shared" si="8"/>
        <v>9000</v>
      </c>
      <c r="E44" s="52">
        <f aca="true" t="shared" si="20" ref="E44:N44">E20*$C20</f>
        <v>9000</v>
      </c>
      <c r="F44" s="52">
        <f t="shared" si="20"/>
        <v>0</v>
      </c>
      <c r="G44" s="52">
        <f t="shared" si="20"/>
        <v>0</v>
      </c>
      <c r="H44" s="52">
        <f t="shared" si="20"/>
        <v>0</v>
      </c>
      <c r="I44" s="52">
        <f t="shared" si="20"/>
        <v>0</v>
      </c>
      <c r="J44" s="52">
        <f t="shared" si="20"/>
        <v>0</v>
      </c>
      <c r="K44" s="52">
        <f t="shared" si="20"/>
        <v>0</v>
      </c>
      <c r="L44" s="52">
        <f t="shared" si="20"/>
        <v>0</v>
      </c>
      <c r="M44" s="52">
        <f t="shared" si="20"/>
        <v>0</v>
      </c>
      <c r="N44" s="52">
        <f t="shared" si="20"/>
        <v>0</v>
      </c>
      <c r="O44" s="52"/>
      <c r="P44" s="52"/>
    </row>
    <row r="45" spans="1:16" s="50" customFormat="1" ht="15.75" hidden="1">
      <c r="A45" s="57" t="s">
        <v>80</v>
      </c>
      <c r="B45" s="58" t="s">
        <v>86</v>
      </c>
      <c r="C45" s="51"/>
      <c r="D45" s="51">
        <f t="shared" si="8"/>
        <v>337000</v>
      </c>
      <c r="E45" s="51">
        <f>ROUND(SUM(E46:E47),-3)</f>
        <v>337000</v>
      </c>
      <c r="F45" s="51">
        <f aca="true" t="shared" si="21" ref="F45:N45">SUM(F46:F47)</f>
        <v>0</v>
      </c>
      <c r="G45" s="51">
        <f t="shared" si="21"/>
        <v>0</v>
      </c>
      <c r="H45" s="51">
        <f t="shared" si="21"/>
        <v>0</v>
      </c>
      <c r="I45" s="51">
        <f t="shared" si="21"/>
        <v>0</v>
      </c>
      <c r="J45" s="51">
        <f t="shared" si="21"/>
        <v>0</v>
      </c>
      <c r="K45" s="51">
        <f t="shared" si="21"/>
        <v>0</v>
      </c>
      <c r="L45" s="51">
        <f t="shared" si="21"/>
        <v>0</v>
      </c>
      <c r="M45" s="51">
        <f t="shared" si="21"/>
        <v>0</v>
      </c>
      <c r="N45" s="51">
        <f t="shared" si="21"/>
        <v>0</v>
      </c>
      <c r="O45" s="51"/>
      <c r="P45" s="51"/>
    </row>
    <row r="46" spans="1:16" ht="31.5" hidden="1">
      <c r="A46" s="59" t="s">
        <v>14</v>
      </c>
      <c r="B46" s="54" t="s">
        <v>77</v>
      </c>
      <c r="C46" s="55">
        <v>200</v>
      </c>
      <c r="D46" s="55">
        <f t="shared" si="8"/>
        <v>130000</v>
      </c>
      <c r="E46" s="55">
        <f aca="true" t="shared" si="22" ref="E46:N46">E18*$C18</f>
        <v>130000</v>
      </c>
      <c r="F46" s="56">
        <f t="shared" si="22"/>
        <v>0</v>
      </c>
      <c r="G46" s="56">
        <f t="shared" si="22"/>
        <v>0</v>
      </c>
      <c r="H46" s="56">
        <f t="shared" si="22"/>
        <v>0</v>
      </c>
      <c r="I46" s="56">
        <f t="shared" si="22"/>
        <v>0</v>
      </c>
      <c r="J46" s="56">
        <f t="shared" si="22"/>
        <v>0</v>
      </c>
      <c r="K46" s="56">
        <f t="shared" si="22"/>
        <v>0</v>
      </c>
      <c r="L46" s="56">
        <f t="shared" si="22"/>
        <v>0</v>
      </c>
      <c r="M46" s="56">
        <f t="shared" si="22"/>
        <v>0</v>
      </c>
      <c r="N46" s="56">
        <f t="shared" si="22"/>
        <v>0</v>
      </c>
      <c r="O46" s="56"/>
      <c r="P46" s="56"/>
    </row>
    <row r="47" spans="1:16" ht="21.75" customHeight="1" hidden="1">
      <c r="A47" s="59">
        <v>2</v>
      </c>
      <c r="B47" s="54" t="s">
        <v>78</v>
      </c>
      <c r="C47" s="55">
        <v>200</v>
      </c>
      <c r="D47" s="55">
        <f t="shared" si="8"/>
        <v>207400</v>
      </c>
      <c r="E47" s="55">
        <f aca="true" t="shared" si="23" ref="E47:N47">E19*$C19</f>
        <v>207400</v>
      </c>
      <c r="F47" s="56">
        <f t="shared" si="23"/>
        <v>0</v>
      </c>
      <c r="G47" s="56">
        <f t="shared" si="23"/>
        <v>0</v>
      </c>
      <c r="H47" s="56">
        <f t="shared" si="23"/>
        <v>0</v>
      </c>
      <c r="I47" s="56">
        <f t="shared" si="23"/>
        <v>0</v>
      </c>
      <c r="J47" s="56">
        <f t="shared" si="23"/>
        <v>0</v>
      </c>
      <c r="K47" s="56">
        <f t="shared" si="23"/>
        <v>0</v>
      </c>
      <c r="L47" s="56">
        <f t="shared" si="23"/>
        <v>0</v>
      </c>
      <c r="M47" s="56">
        <f t="shared" si="23"/>
        <v>0</v>
      </c>
      <c r="N47" s="56">
        <f t="shared" si="23"/>
        <v>0</v>
      </c>
      <c r="O47" s="56"/>
      <c r="P47" s="56"/>
    </row>
    <row r="48" ht="15.75" hidden="1"/>
  </sheetData>
  <sheetProtection/>
  <mergeCells count="13">
    <mergeCell ref="C5:C7"/>
    <mergeCell ref="P16:P20"/>
    <mergeCell ref="D5:D7"/>
    <mergeCell ref="P21:P23"/>
    <mergeCell ref="A1:N1"/>
    <mergeCell ref="A2:N2"/>
    <mergeCell ref="A3:N3"/>
    <mergeCell ref="P5:P6"/>
    <mergeCell ref="P10:P14"/>
    <mergeCell ref="E5:N5"/>
    <mergeCell ref="A5:A7"/>
    <mergeCell ref="O5:O6"/>
    <mergeCell ref="B5:B7"/>
  </mergeCells>
  <printOptions horizontalCentered="1"/>
  <pageMargins left="0.1968503937007874" right="0.2362204724409449" top="0.5511811023622047" bottom="0.3937007874015748" header="0.4330708661417323" footer="0.11811023622047245"/>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I15" sqref="I15"/>
    </sheetView>
  </sheetViews>
  <sheetFormatPr defaultColWidth="9.140625" defaultRowHeight="12.75"/>
  <cols>
    <col min="1" max="1" width="3.57421875" style="19" bestFit="1" customWidth="1"/>
    <col min="2" max="2" width="41.421875" style="7" customWidth="1"/>
    <col min="3" max="3" width="14.28125" style="7" customWidth="1"/>
    <col min="4" max="4" width="14.421875" style="7" customWidth="1"/>
    <col min="5" max="5" width="20.00390625" style="7" customWidth="1"/>
    <col min="6" max="6" width="9.140625" style="7" customWidth="1"/>
    <col min="7" max="7" width="11.00390625" style="75" bestFit="1" customWidth="1"/>
    <col min="8" max="8" width="9.8515625" style="7" bestFit="1" customWidth="1"/>
    <col min="9" max="9" width="19.57421875" style="7" customWidth="1"/>
    <col min="10" max="16384" width="9.140625" style="7" customWidth="1"/>
  </cols>
  <sheetData>
    <row r="1" spans="1:8" ht="14.25">
      <c r="A1" s="161"/>
      <c r="B1" s="162"/>
      <c r="C1" s="162"/>
      <c r="D1" s="162"/>
      <c r="E1" s="163"/>
      <c r="F1" s="162"/>
      <c r="G1" s="164"/>
      <c r="H1" s="162"/>
    </row>
    <row r="2" spans="1:8" ht="20.25" customHeight="1">
      <c r="A2" s="165" t="s">
        <v>54</v>
      </c>
      <c r="B2" s="165"/>
      <c r="C2" s="165"/>
      <c r="D2" s="165"/>
      <c r="E2" s="165"/>
      <c r="F2" s="162"/>
      <c r="G2" s="164"/>
      <c r="H2" s="162"/>
    </row>
    <row r="3" spans="1:8" s="15" customFormat="1" ht="18.75">
      <c r="A3" s="166" t="s">
        <v>107</v>
      </c>
      <c r="B3" s="166"/>
      <c r="C3" s="166"/>
      <c r="D3" s="166"/>
      <c r="E3" s="166"/>
      <c r="F3" s="167"/>
      <c r="G3" s="168"/>
      <c r="H3" s="167"/>
    </row>
    <row r="4" spans="1:8" s="15" customFormat="1" ht="24" customHeight="1">
      <c r="A4" s="166"/>
      <c r="B4" s="166"/>
      <c r="C4" s="166"/>
      <c r="D4" s="166"/>
      <c r="E4" s="166"/>
      <c r="F4" s="167"/>
      <c r="G4" s="168"/>
      <c r="H4" s="167"/>
    </row>
    <row r="5" spans="1:8" s="15" customFormat="1" ht="26.25" customHeight="1">
      <c r="A5" s="166" t="s">
        <v>100</v>
      </c>
      <c r="B5" s="166"/>
      <c r="C5" s="166"/>
      <c r="D5" s="166"/>
      <c r="E5" s="166"/>
      <c r="F5" s="167"/>
      <c r="G5" s="168"/>
      <c r="H5" s="167"/>
    </row>
    <row r="6" spans="1:8" s="5" customFormat="1" ht="20.25" customHeight="1" hidden="1">
      <c r="A6" s="169" t="s">
        <v>24</v>
      </c>
      <c r="B6" s="169"/>
      <c r="C6" s="169"/>
      <c r="D6" s="169"/>
      <c r="E6" s="169"/>
      <c r="F6" s="156"/>
      <c r="G6" s="170"/>
      <c r="H6" s="156"/>
    </row>
    <row r="7" spans="1:8" s="5" customFormat="1" ht="15.75">
      <c r="A7" s="171"/>
      <c r="B7" s="156"/>
      <c r="C7" s="156"/>
      <c r="D7" s="156"/>
      <c r="E7" s="172"/>
      <c r="F7" s="156"/>
      <c r="G7" s="170"/>
      <c r="H7" s="156"/>
    </row>
    <row r="8" spans="1:8" s="5" customFormat="1" ht="18.75" customHeight="1">
      <c r="A8" s="171"/>
      <c r="B8" s="156"/>
      <c r="C8" s="156"/>
      <c r="D8" s="156"/>
      <c r="E8" s="172" t="s">
        <v>37</v>
      </c>
      <c r="F8" s="156"/>
      <c r="G8" s="170"/>
      <c r="H8" s="156"/>
    </row>
    <row r="9" spans="1:8" ht="12.75">
      <c r="A9" s="173" t="s">
        <v>25</v>
      </c>
      <c r="B9" s="173" t="s">
        <v>111</v>
      </c>
      <c r="C9" s="173" t="s">
        <v>41</v>
      </c>
      <c r="D9" s="173" t="s">
        <v>42</v>
      </c>
      <c r="E9" s="173" t="s">
        <v>89</v>
      </c>
      <c r="F9" s="162"/>
      <c r="G9" s="174">
        <f>SUM(G10:G12)</f>
        <v>17143000</v>
      </c>
      <c r="H9" s="162"/>
    </row>
    <row r="10" spans="1:9" ht="20.25" customHeight="1">
      <c r="A10" s="175"/>
      <c r="B10" s="175"/>
      <c r="C10" s="175"/>
      <c r="D10" s="175"/>
      <c r="E10" s="175"/>
      <c r="F10" s="162"/>
      <c r="G10" s="164">
        <f>'CV-NS Huyen'!I12</f>
        <v>1216000</v>
      </c>
      <c r="H10" s="162"/>
      <c r="I10" s="22"/>
    </row>
    <row r="11" spans="1:8" s="6" customFormat="1" ht="20.25" customHeight="1">
      <c r="A11" s="176"/>
      <c r="B11" s="176" t="s">
        <v>15</v>
      </c>
      <c r="C11" s="177"/>
      <c r="D11" s="177">
        <f>SUM(D12:D15)</f>
        <v>1796</v>
      </c>
      <c r="E11" s="177">
        <f>SUM(E12:E15)</f>
        <v>446000</v>
      </c>
      <c r="F11" s="178"/>
      <c r="G11" s="179">
        <f>E11</f>
        <v>446000</v>
      </c>
      <c r="H11" s="178"/>
    </row>
    <row r="12" spans="1:8" ht="31.5" customHeight="1">
      <c r="A12" s="180">
        <v>1</v>
      </c>
      <c r="B12" s="181" t="s">
        <v>17</v>
      </c>
      <c r="C12" s="182">
        <f>'CV'!C15</f>
        <v>1000</v>
      </c>
      <c r="D12" s="183">
        <f>'CV'!D15</f>
        <v>50</v>
      </c>
      <c r="E12" s="183">
        <f>ROUND(C12*D12,-2)</f>
        <v>50000</v>
      </c>
      <c r="F12" s="162"/>
      <c r="G12" s="179">
        <f>'CV-NS tinh-cap qua huyen'!F12</f>
        <v>15481000</v>
      </c>
      <c r="H12" s="184">
        <f>G11+G12</f>
        <v>15927000</v>
      </c>
    </row>
    <row r="13" spans="1:8" ht="26.25" customHeight="1">
      <c r="A13" s="180">
        <v>2</v>
      </c>
      <c r="B13" s="181" t="s">
        <v>76</v>
      </c>
      <c r="C13" s="182">
        <f>'CV'!C16</f>
        <v>1000</v>
      </c>
      <c r="D13" s="183">
        <f>'CV'!D16</f>
        <v>50</v>
      </c>
      <c r="E13" s="183">
        <f>ROUND(C13*D13,-2)</f>
        <v>50000</v>
      </c>
      <c r="F13" s="162"/>
      <c r="G13" s="164"/>
      <c r="H13" s="184">
        <f>H12+G10</f>
        <v>17143000</v>
      </c>
    </row>
    <row r="14" spans="1:8" ht="38.25" customHeight="1">
      <c r="A14" s="180">
        <v>3</v>
      </c>
      <c r="B14" s="181" t="s">
        <v>86</v>
      </c>
      <c r="C14" s="182">
        <f>'CV'!C17</f>
        <v>200</v>
      </c>
      <c r="D14" s="183">
        <f>'CV'!D17</f>
        <v>1687</v>
      </c>
      <c r="E14" s="183">
        <f>ROUND(C14*D14,-3)</f>
        <v>337000</v>
      </c>
      <c r="F14" s="162"/>
      <c r="G14" s="164"/>
      <c r="H14" s="162"/>
    </row>
    <row r="15" spans="1:8" ht="42.75" customHeight="1">
      <c r="A15" s="180">
        <v>4</v>
      </c>
      <c r="B15" s="181" t="s">
        <v>79</v>
      </c>
      <c r="C15" s="182">
        <f>'CV'!C20</f>
        <v>1000</v>
      </c>
      <c r="D15" s="183">
        <f>'CV'!D20</f>
        <v>9</v>
      </c>
      <c r="E15" s="183">
        <f>ROUND(C15*D15,-2)</f>
        <v>9000</v>
      </c>
      <c r="F15" s="162"/>
      <c r="G15" s="164"/>
      <c r="H15" s="162"/>
    </row>
    <row r="16" spans="1:8" ht="26.25" customHeight="1">
      <c r="A16" s="185"/>
      <c r="B16" s="186"/>
      <c r="C16" s="187"/>
      <c r="D16" s="188"/>
      <c r="E16" s="188"/>
      <c r="F16" s="162"/>
      <c r="G16" s="164"/>
      <c r="H16" s="162"/>
    </row>
    <row r="17" s="5" customFormat="1" ht="20.25" customHeight="1">
      <c r="A17" s="14"/>
    </row>
    <row r="18" spans="1:5" ht="15.75">
      <c r="A18" s="18"/>
      <c r="B18" s="5"/>
      <c r="C18" s="5"/>
      <c r="D18" s="5"/>
      <c r="E18" s="5"/>
    </row>
  </sheetData>
  <sheetProtection/>
  <mergeCells count="9">
    <mergeCell ref="A2:E2"/>
    <mergeCell ref="E9:E10"/>
    <mergeCell ref="A3:E4"/>
    <mergeCell ref="A9:A10"/>
    <mergeCell ref="B9:B10"/>
    <mergeCell ref="C9:C10"/>
    <mergeCell ref="D9:D10"/>
    <mergeCell ref="A6:E6"/>
    <mergeCell ref="A5:E5"/>
  </mergeCells>
  <printOptions horizontalCentered="1"/>
  <pageMargins left="0.37" right="0.27" top="0.74"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D10" sqref="D10"/>
    </sheetView>
  </sheetViews>
  <sheetFormatPr defaultColWidth="9.140625" defaultRowHeight="12.75"/>
  <cols>
    <col min="1" max="1" width="6.57421875" style="5" customWidth="1"/>
    <col min="2" max="2" width="33.7109375" style="5" customWidth="1"/>
    <col min="3" max="4" width="18.140625" style="5" customWidth="1"/>
    <col min="5" max="5" width="20.421875" style="5" customWidth="1"/>
    <col min="6" max="6" width="18.140625" style="5" customWidth="1"/>
    <col min="7" max="7" width="12.7109375" style="5" bestFit="1" customWidth="1"/>
    <col min="8" max="16384" width="9.140625" style="5" customWidth="1"/>
  </cols>
  <sheetData>
    <row r="1" ht="15.75">
      <c r="F1" s="21"/>
    </row>
    <row r="2" spans="1:6" ht="18.75">
      <c r="A2" s="165" t="s">
        <v>55</v>
      </c>
      <c r="B2" s="165"/>
      <c r="C2" s="165"/>
      <c r="D2" s="165"/>
      <c r="E2" s="165"/>
      <c r="F2" s="165"/>
    </row>
    <row r="3" spans="1:6" s="15" customFormat="1" ht="18.75">
      <c r="A3" s="166" t="s">
        <v>92</v>
      </c>
      <c r="B3" s="166"/>
      <c r="C3" s="166"/>
      <c r="D3" s="166"/>
      <c r="E3" s="166"/>
      <c r="F3" s="166"/>
    </row>
    <row r="4" spans="1:6" s="15" customFormat="1" ht="10.5" customHeight="1">
      <c r="A4" s="189"/>
      <c r="B4" s="189"/>
      <c r="C4" s="189"/>
      <c r="D4" s="189"/>
      <c r="E4" s="189"/>
      <c r="F4" s="189"/>
    </row>
    <row r="5" spans="1:6" s="15" customFormat="1" ht="22.5" customHeight="1">
      <c r="A5" s="166" t="s">
        <v>98</v>
      </c>
      <c r="B5" s="166"/>
      <c r="C5" s="166"/>
      <c r="D5" s="166"/>
      <c r="E5" s="166"/>
      <c r="F5" s="166"/>
    </row>
    <row r="6" spans="1:6" ht="22.5" customHeight="1" hidden="1">
      <c r="A6" s="190" t="s">
        <v>24</v>
      </c>
      <c r="B6" s="190"/>
      <c r="C6" s="190"/>
      <c r="D6" s="190"/>
      <c r="E6" s="190"/>
      <c r="F6" s="190"/>
    </row>
    <row r="7" spans="1:6" ht="15.75">
      <c r="A7" s="156"/>
      <c r="B7" s="156"/>
      <c r="C7" s="156"/>
      <c r="D7" s="156"/>
      <c r="E7" s="156"/>
      <c r="F7" s="156"/>
    </row>
    <row r="8" spans="1:6" ht="15.75">
      <c r="A8" s="156"/>
      <c r="B8" s="156"/>
      <c r="C8" s="156"/>
      <c r="D8" s="156"/>
      <c r="E8" s="156"/>
      <c r="F8" s="172" t="s">
        <v>37</v>
      </c>
    </row>
    <row r="9" spans="1:6" s="4" customFormat="1" ht="23.25" customHeight="1">
      <c r="A9" s="173" t="s">
        <v>25</v>
      </c>
      <c r="B9" s="173" t="s">
        <v>26</v>
      </c>
      <c r="C9" s="191" t="s">
        <v>27</v>
      </c>
      <c r="D9" s="191"/>
      <c r="E9" s="191"/>
      <c r="F9" s="173" t="s">
        <v>90</v>
      </c>
    </row>
    <row r="10" spans="1:6" s="4" customFormat="1" ht="101.25" customHeight="1">
      <c r="A10" s="192"/>
      <c r="B10" s="192"/>
      <c r="C10" s="193" t="s">
        <v>39</v>
      </c>
      <c r="D10" s="193" t="s">
        <v>40</v>
      </c>
      <c r="E10" s="194" t="s">
        <v>59</v>
      </c>
      <c r="F10" s="192"/>
    </row>
    <row r="11" spans="1:6" s="4" customFormat="1" ht="24.75" customHeight="1">
      <c r="A11" s="195" t="s">
        <v>4</v>
      </c>
      <c r="B11" s="196" t="s">
        <v>46</v>
      </c>
      <c r="C11" s="197"/>
      <c r="D11" s="198">
        <v>300</v>
      </c>
      <c r="E11" s="198">
        <v>200</v>
      </c>
      <c r="F11" s="199"/>
    </row>
    <row r="12" spans="1:7" ht="24.75" customHeight="1">
      <c r="A12" s="200" t="s">
        <v>5</v>
      </c>
      <c r="B12" s="201" t="s">
        <v>45</v>
      </c>
      <c r="C12" s="202">
        <f>SUM(C13:C21)</f>
        <v>70963</v>
      </c>
      <c r="D12" s="202">
        <f>SUM(D13:D21)</f>
        <v>12903</v>
      </c>
      <c r="E12" s="202">
        <f>SUM(E13:E21)</f>
        <v>58060</v>
      </c>
      <c r="F12" s="202">
        <f>SUM(F13:F21)</f>
        <v>15481000</v>
      </c>
      <c r="G12" s="16"/>
    </row>
    <row r="13" spans="1:7" ht="24.75" customHeight="1">
      <c r="A13" s="203">
        <v>1</v>
      </c>
      <c r="B13" s="204" t="s">
        <v>60</v>
      </c>
      <c r="C13" s="205">
        <f aca="true" t="shared" si="0" ref="C13:C21">D13+E13</f>
        <v>8661</v>
      </c>
      <c r="D13" s="206">
        <f>'CV'!F22</f>
        <v>1271</v>
      </c>
      <c r="E13" s="183">
        <f>'CV'!F23</f>
        <v>7390</v>
      </c>
      <c r="F13" s="183">
        <f aca="true" t="shared" si="1" ref="F13:F21">ROUND(D13*$D$11+E13*$E$11,-3)</f>
        <v>1859000</v>
      </c>
      <c r="G13" s="16"/>
    </row>
    <row r="14" spans="1:7" ht="24.75" customHeight="1">
      <c r="A14" s="203">
        <v>2</v>
      </c>
      <c r="B14" s="204" t="s">
        <v>61</v>
      </c>
      <c r="C14" s="205">
        <f t="shared" si="0"/>
        <v>7638</v>
      </c>
      <c r="D14" s="206">
        <f>'CV'!G22</f>
        <v>1508</v>
      </c>
      <c r="E14" s="183">
        <f>'CV'!G23</f>
        <v>6130</v>
      </c>
      <c r="F14" s="183">
        <f t="shared" si="1"/>
        <v>1678000</v>
      </c>
      <c r="G14" s="16"/>
    </row>
    <row r="15" spans="1:7" ht="24.75" customHeight="1">
      <c r="A15" s="203">
        <v>3</v>
      </c>
      <c r="B15" s="204" t="s">
        <v>66</v>
      </c>
      <c r="C15" s="205">
        <f t="shared" si="0"/>
        <v>7484</v>
      </c>
      <c r="D15" s="206">
        <f>'CV'!H22</f>
        <v>984</v>
      </c>
      <c r="E15" s="183">
        <f>'CV'!H23</f>
        <v>6500</v>
      </c>
      <c r="F15" s="183">
        <f t="shared" si="1"/>
        <v>1595000</v>
      </c>
      <c r="G15" s="16"/>
    </row>
    <row r="16" spans="1:7" ht="24.75" customHeight="1">
      <c r="A16" s="203">
        <v>4</v>
      </c>
      <c r="B16" s="204" t="s">
        <v>67</v>
      </c>
      <c r="C16" s="205">
        <f t="shared" si="0"/>
        <v>6288</v>
      </c>
      <c r="D16" s="206">
        <f>'CV'!I22</f>
        <v>728</v>
      </c>
      <c r="E16" s="183">
        <f>'CV'!I23</f>
        <v>5560</v>
      </c>
      <c r="F16" s="183">
        <f t="shared" si="1"/>
        <v>1330000</v>
      </c>
      <c r="G16" s="16"/>
    </row>
    <row r="17" spans="1:7" ht="24.75" customHeight="1">
      <c r="A17" s="203">
        <v>5</v>
      </c>
      <c r="B17" s="204" t="s">
        <v>62</v>
      </c>
      <c r="C17" s="205">
        <f t="shared" si="0"/>
        <v>10482</v>
      </c>
      <c r="D17" s="206">
        <f>'CV'!J22</f>
        <v>2382</v>
      </c>
      <c r="E17" s="183">
        <f>'CV'!J23</f>
        <v>8100</v>
      </c>
      <c r="F17" s="183">
        <f t="shared" si="1"/>
        <v>2335000</v>
      </c>
      <c r="G17" s="16"/>
    </row>
    <row r="18" spans="1:7" ht="24.75" customHeight="1">
      <c r="A18" s="203">
        <v>6</v>
      </c>
      <c r="B18" s="204" t="s">
        <v>63</v>
      </c>
      <c r="C18" s="205">
        <f t="shared" si="0"/>
        <v>10173</v>
      </c>
      <c r="D18" s="206">
        <f>'CV'!K22</f>
        <v>1803</v>
      </c>
      <c r="E18" s="183">
        <f>'CV'!K23</f>
        <v>8370</v>
      </c>
      <c r="F18" s="183">
        <f t="shared" si="1"/>
        <v>2215000</v>
      </c>
      <c r="G18" s="16"/>
    </row>
    <row r="19" spans="1:7" ht="24.75" customHeight="1">
      <c r="A19" s="203">
        <v>7</v>
      </c>
      <c r="B19" s="204" t="s">
        <v>64</v>
      </c>
      <c r="C19" s="205">
        <f t="shared" si="0"/>
        <v>1221</v>
      </c>
      <c r="D19" s="206">
        <f>'CV'!L22</f>
        <v>371</v>
      </c>
      <c r="E19" s="183">
        <f>'CV'!L23</f>
        <v>850</v>
      </c>
      <c r="F19" s="183">
        <f t="shared" si="1"/>
        <v>281000</v>
      </c>
      <c r="G19" s="16"/>
    </row>
    <row r="20" spans="1:7" ht="24.75" customHeight="1">
      <c r="A20" s="203">
        <v>8</v>
      </c>
      <c r="B20" s="204" t="s">
        <v>65</v>
      </c>
      <c r="C20" s="205">
        <f t="shared" si="0"/>
        <v>4418</v>
      </c>
      <c r="D20" s="206">
        <f>'CV'!M22</f>
        <v>2538</v>
      </c>
      <c r="E20" s="183">
        <f>'CV'!M23</f>
        <v>1880</v>
      </c>
      <c r="F20" s="183">
        <f t="shared" si="1"/>
        <v>1137000</v>
      </c>
      <c r="G20" s="16"/>
    </row>
    <row r="21" spans="1:7" ht="24.75" customHeight="1">
      <c r="A21" s="207">
        <v>9</v>
      </c>
      <c r="B21" s="208" t="s">
        <v>8</v>
      </c>
      <c r="C21" s="209">
        <f t="shared" si="0"/>
        <v>14598</v>
      </c>
      <c r="D21" s="210">
        <f>'CV'!N22</f>
        <v>1318</v>
      </c>
      <c r="E21" s="188">
        <f>'CV'!N23</f>
        <v>13280</v>
      </c>
      <c r="F21" s="188">
        <f t="shared" si="1"/>
        <v>3051000</v>
      </c>
      <c r="G21" s="16"/>
    </row>
    <row r="22" spans="1:6" ht="20.25" customHeight="1">
      <c r="A22" s="155" t="s">
        <v>93</v>
      </c>
      <c r="B22" s="156"/>
      <c r="C22" s="156"/>
      <c r="D22" s="156"/>
      <c r="E22" s="156"/>
      <c r="F22" s="156"/>
    </row>
    <row r="23" spans="1:6" ht="39" customHeight="1">
      <c r="A23" s="156"/>
      <c r="B23" s="211" t="s">
        <v>105</v>
      </c>
      <c r="C23" s="211"/>
      <c r="D23" s="211"/>
      <c r="E23" s="211"/>
      <c r="F23" s="211"/>
    </row>
  </sheetData>
  <sheetProtection/>
  <mergeCells count="9">
    <mergeCell ref="B23:F23"/>
    <mergeCell ref="A2:F2"/>
    <mergeCell ref="A3:F4"/>
    <mergeCell ref="A9:A10"/>
    <mergeCell ref="B9:B10"/>
    <mergeCell ref="C9:E9"/>
    <mergeCell ref="F9:F10"/>
    <mergeCell ref="A6:F6"/>
    <mergeCell ref="A5:F5"/>
  </mergeCells>
  <printOptions horizontalCentered="1"/>
  <pageMargins left="0.4724409448818898" right="0.5905511811023623" top="0.4724409448818898" bottom="0.2362204724409449" header="0.43" footer="0.275590551181102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Y24"/>
  <sheetViews>
    <sheetView zoomScalePageLayoutView="0" workbookViewId="0" topLeftCell="A1">
      <selection activeCell="E10" sqref="E10"/>
    </sheetView>
  </sheetViews>
  <sheetFormatPr defaultColWidth="9.140625" defaultRowHeight="12.75"/>
  <cols>
    <col min="1" max="1" width="5.8515625" style="18" customWidth="1"/>
    <col min="2" max="2" width="32.28125" style="5" customWidth="1"/>
    <col min="3" max="3" width="12.140625" style="5" customWidth="1"/>
    <col min="4" max="4" width="16.28125" style="5" customWidth="1"/>
    <col min="5" max="5" width="14.421875" style="5" customWidth="1"/>
    <col min="6" max="6" width="13.140625" style="5" customWidth="1"/>
    <col min="7" max="8" width="14.421875" style="5" customWidth="1"/>
    <col min="9" max="9" width="14.7109375" style="5" customWidth="1"/>
    <col min="10" max="10" width="11.57421875" style="8" bestFit="1" customWidth="1"/>
    <col min="11" max="25" width="9.140625" style="8" customWidth="1"/>
    <col min="26" max="16384" width="9.140625" style="5" customWidth="1"/>
  </cols>
  <sheetData>
    <row r="1" spans="9:25" ht="15.75">
      <c r="I1" s="20"/>
      <c r="Y1" s="5"/>
    </row>
    <row r="2" spans="1:25" ht="18.75">
      <c r="A2" s="165" t="s">
        <v>56</v>
      </c>
      <c r="B2" s="165"/>
      <c r="C2" s="165"/>
      <c r="D2" s="165"/>
      <c r="E2" s="165"/>
      <c r="F2" s="165"/>
      <c r="G2" s="165"/>
      <c r="H2" s="165"/>
      <c r="I2" s="165"/>
      <c r="Y2" s="5"/>
    </row>
    <row r="3" spans="1:25" s="15" customFormat="1" ht="18.75">
      <c r="A3" s="212" t="s">
        <v>109</v>
      </c>
      <c r="B3" s="212"/>
      <c r="C3" s="212"/>
      <c r="D3" s="212"/>
      <c r="E3" s="212"/>
      <c r="F3" s="212"/>
      <c r="G3" s="212"/>
      <c r="H3" s="212"/>
      <c r="I3" s="212"/>
      <c r="J3" s="17"/>
      <c r="K3" s="17"/>
      <c r="L3" s="17"/>
      <c r="M3" s="17"/>
      <c r="N3" s="17"/>
      <c r="O3" s="17"/>
      <c r="P3" s="17"/>
      <c r="Q3" s="17"/>
      <c r="R3" s="17"/>
      <c r="S3" s="17"/>
      <c r="T3" s="17"/>
      <c r="U3" s="17"/>
      <c r="V3" s="17"/>
      <c r="W3" s="17"/>
      <c r="X3" s="17"/>
      <c r="Y3" s="17"/>
    </row>
    <row r="4" spans="1:25" s="15" customFormat="1" ht="18" customHeight="1">
      <c r="A4" s="213"/>
      <c r="B4" s="213"/>
      <c r="C4" s="213"/>
      <c r="D4" s="213"/>
      <c r="E4" s="213"/>
      <c r="F4" s="213"/>
      <c r="G4" s="213"/>
      <c r="H4" s="213"/>
      <c r="I4" s="213"/>
      <c r="J4" s="17"/>
      <c r="K4" s="17"/>
      <c r="L4" s="17"/>
      <c r="M4" s="17"/>
      <c r="N4" s="17"/>
      <c r="O4" s="17"/>
      <c r="P4" s="17"/>
      <c r="Q4" s="17"/>
      <c r="R4" s="17"/>
      <c r="S4" s="17"/>
      <c r="T4" s="17"/>
      <c r="U4" s="17"/>
      <c r="V4" s="17"/>
      <c r="W4" s="17"/>
      <c r="X4" s="17"/>
      <c r="Y4" s="17"/>
    </row>
    <row r="5" spans="1:25" s="15" customFormat="1" ht="18.75">
      <c r="A5" s="212" t="s">
        <v>98</v>
      </c>
      <c r="B5" s="212"/>
      <c r="C5" s="212"/>
      <c r="D5" s="212"/>
      <c r="E5" s="212"/>
      <c r="F5" s="212"/>
      <c r="G5" s="212"/>
      <c r="H5" s="212"/>
      <c r="I5" s="212"/>
      <c r="J5" s="17"/>
      <c r="K5" s="17"/>
      <c r="L5" s="17"/>
      <c r="M5" s="17"/>
      <c r="N5" s="17"/>
      <c r="O5" s="17"/>
      <c r="P5" s="17"/>
      <c r="Q5" s="17"/>
      <c r="R5" s="17"/>
      <c r="S5" s="17"/>
      <c r="T5" s="17"/>
      <c r="U5" s="17"/>
      <c r="V5" s="17"/>
      <c r="W5" s="17"/>
      <c r="X5" s="17"/>
      <c r="Y5" s="17"/>
    </row>
    <row r="6" spans="1:9" ht="15.75" hidden="1">
      <c r="A6" s="214" t="s">
        <v>24</v>
      </c>
      <c r="B6" s="214"/>
      <c r="C6" s="214"/>
      <c r="D6" s="214"/>
      <c r="E6" s="214"/>
      <c r="F6" s="214"/>
      <c r="G6" s="214"/>
      <c r="H6" s="214"/>
      <c r="I6" s="214"/>
    </row>
    <row r="7" spans="1:9" ht="15.75">
      <c r="A7" s="215"/>
      <c r="B7" s="216"/>
      <c r="C7" s="216"/>
      <c r="D7" s="216"/>
      <c r="E7" s="216"/>
      <c r="F7" s="216"/>
      <c r="G7" s="216"/>
      <c r="H7" s="216"/>
      <c r="I7" s="216"/>
    </row>
    <row r="8" spans="1:9" ht="15.75">
      <c r="A8" s="215"/>
      <c r="B8" s="216"/>
      <c r="C8" s="217"/>
      <c r="D8" s="217"/>
      <c r="E8" s="217"/>
      <c r="F8" s="217"/>
      <c r="G8" s="217"/>
      <c r="H8" s="217"/>
      <c r="I8" s="216" t="s">
        <v>37</v>
      </c>
    </row>
    <row r="9" spans="1:25" s="4" customFormat="1" ht="15.75">
      <c r="A9" s="173" t="s">
        <v>25</v>
      </c>
      <c r="B9" s="173" t="s">
        <v>26</v>
      </c>
      <c r="C9" s="218" t="s">
        <v>27</v>
      </c>
      <c r="D9" s="219"/>
      <c r="E9" s="219"/>
      <c r="F9" s="219"/>
      <c r="G9" s="219"/>
      <c r="H9" s="220"/>
      <c r="I9" s="221" t="s">
        <v>91</v>
      </c>
      <c r="J9" s="9"/>
      <c r="K9" s="9"/>
      <c r="L9" s="9"/>
      <c r="M9" s="9"/>
      <c r="N9" s="9"/>
      <c r="O9" s="9"/>
      <c r="P9" s="9"/>
      <c r="Q9" s="9"/>
      <c r="R9" s="9"/>
      <c r="S9" s="9"/>
      <c r="T9" s="9"/>
      <c r="U9" s="9"/>
      <c r="V9" s="9"/>
      <c r="W9" s="9"/>
      <c r="X9" s="9"/>
      <c r="Y9" s="9"/>
    </row>
    <row r="10" spans="1:25" s="4" customFormat="1" ht="102" customHeight="1">
      <c r="A10" s="222"/>
      <c r="B10" s="223"/>
      <c r="C10" s="224" t="s">
        <v>28</v>
      </c>
      <c r="D10" s="224" t="s">
        <v>47</v>
      </c>
      <c r="E10" s="224" t="s">
        <v>29</v>
      </c>
      <c r="F10" s="224" t="s">
        <v>30</v>
      </c>
      <c r="G10" s="224" t="s">
        <v>31</v>
      </c>
      <c r="H10" s="224" t="s">
        <v>84</v>
      </c>
      <c r="I10" s="225"/>
      <c r="J10" s="9"/>
      <c r="K10" s="9"/>
      <c r="L10" s="9"/>
      <c r="M10" s="9"/>
      <c r="N10" s="9"/>
      <c r="O10" s="9"/>
      <c r="P10" s="9"/>
      <c r="Q10" s="9"/>
      <c r="R10" s="9"/>
      <c r="S10" s="9"/>
      <c r="T10" s="9"/>
      <c r="U10" s="9"/>
      <c r="V10" s="9"/>
      <c r="W10" s="9"/>
      <c r="X10" s="9"/>
      <c r="Y10" s="9"/>
    </row>
    <row r="11" spans="1:25" s="10" customFormat="1" ht="42.75" customHeight="1">
      <c r="A11" s="195" t="s">
        <v>4</v>
      </c>
      <c r="B11" s="226" t="s">
        <v>95</v>
      </c>
      <c r="C11" s="195"/>
      <c r="D11" s="195">
        <f>'CV'!C10</f>
        <v>300</v>
      </c>
      <c r="E11" s="227">
        <f>'CV'!C11</f>
        <v>300</v>
      </c>
      <c r="F11" s="227">
        <f>'CV'!C12</f>
        <v>300</v>
      </c>
      <c r="G11" s="227">
        <f>'CV'!C13</f>
        <v>300</v>
      </c>
      <c r="H11" s="227">
        <f>'CV'!C14</f>
        <v>300</v>
      </c>
      <c r="I11" s="195"/>
      <c r="J11" s="11"/>
      <c r="K11" s="11"/>
      <c r="L11" s="11"/>
      <c r="M11" s="11"/>
      <c r="N11" s="11"/>
      <c r="O11" s="11"/>
      <c r="P11" s="11"/>
      <c r="Q11" s="11"/>
      <c r="R11" s="11"/>
      <c r="S11" s="11"/>
      <c r="T11" s="11"/>
      <c r="U11" s="11"/>
      <c r="V11" s="11"/>
      <c r="W11" s="11"/>
      <c r="X11" s="11"/>
      <c r="Y11" s="11"/>
    </row>
    <row r="12" spans="1:25" s="12" customFormat="1" ht="24" customHeight="1">
      <c r="A12" s="195" t="s">
        <v>5</v>
      </c>
      <c r="B12" s="196" t="s">
        <v>110</v>
      </c>
      <c r="C12" s="228">
        <f aca="true" t="shared" si="0" ref="C12:I12">SUM(C13:C21)</f>
        <v>4053</v>
      </c>
      <c r="D12" s="228">
        <f t="shared" si="0"/>
        <v>340</v>
      </c>
      <c r="E12" s="228">
        <f t="shared" si="0"/>
        <v>97</v>
      </c>
      <c r="F12" s="228">
        <f t="shared" si="0"/>
        <v>540</v>
      </c>
      <c r="G12" s="228">
        <f t="shared" si="0"/>
        <v>2209</v>
      </c>
      <c r="H12" s="228">
        <f t="shared" si="0"/>
        <v>867</v>
      </c>
      <c r="I12" s="228">
        <f t="shared" si="0"/>
        <v>1216000</v>
      </c>
      <c r="J12" s="11"/>
      <c r="K12" s="11"/>
      <c r="L12" s="11"/>
      <c r="M12" s="11"/>
      <c r="N12" s="11"/>
      <c r="O12" s="11"/>
      <c r="P12" s="11"/>
      <c r="Q12" s="11"/>
      <c r="R12" s="11"/>
      <c r="S12" s="11"/>
      <c r="T12" s="11"/>
      <c r="U12" s="11"/>
      <c r="V12" s="11"/>
      <c r="W12" s="11"/>
      <c r="X12" s="11"/>
      <c r="Y12" s="11"/>
    </row>
    <row r="13" spans="1:10" ht="24" customHeight="1">
      <c r="A13" s="180">
        <v>1</v>
      </c>
      <c r="B13" s="204" t="s">
        <v>0</v>
      </c>
      <c r="C13" s="206">
        <f aca="true" t="shared" si="1" ref="C13:C21">SUM(D13:H13)</f>
        <v>806</v>
      </c>
      <c r="D13" s="206">
        <f>'CV'!F10</f>
        <v>30</v>
      </c>
      <c r="E13" s="183">
        <f>'CV'!F11</f>
        <v>4</v>
      </c>
      <c r="F13" s="183">
        <f>'CV'!F12</f>
        <v>28</v>
      </c>
      <c r="G13" s="183">
        <f>'CV'!F13</f>
        <v>643</v>
      </c>
      <c r="H13" s="183">
        <f>'CV'!F14</f>
        <v>101</v>
      </c>
      <c r="I13" s="205">
        <f aca="true" t="shared" si="2" ref="I13:I21">ROUND(C13*D$11,-3)</f>
        <v>242000</v>
      </c>
      <c r="J13" s="13"/>
    </row>
    <row r="14" spans="1:10" ht="24" customHeight="1">
      <c r="A14" s="180">
        <v>2</v>
      </c>
      <c r="B14" s="204" t="s">
        <v>32</v>
      </c>
      <c r="C14" s="206">
        <f t="shared" si="1"/>
        <v>226</v>
      </c>
      <c r="D14" s="206">
        <f>'CV'!G10</f>
        <v>29</v>
      </c>
      <c r="E14" s="183">
        <f>'CV'!G11</f>
        <v>2</v>
      </c>
      <c r="F14" s="183">
        <f>'CV'!G12</f>
        <v>19</v>
      </c>
      <c r="G14" s="183">
        <f>'CV'!G13</f>
        <v>161</v>
      </c>
      <c r="H14" s="183">
        <f>'CV'!G14</f>
        <v>15</v>
      </c>
      <c r="I14" s="205">
        <f t="shared" si="2"/>
        <v>68000</v>
      </c>
      <c r="J14" s="13"/>
    </row>
    <row r="15" spans="1:10" ht="24" customHeight="1">
      <c r="A15" s="180">
        <v>3</v>
      </c>
      <c r="B15" s="204" t="s">
        <v>33</v>
      </c>
      <c r="C15" s="206">
        <f t="shared" si="1"/>
        <v>333</v>
      </c>
      <c r="D15" s="206">
        <f>'CV'!H10</f>
        <v>44</v>
      </c>
      <c r="E15" s="183">
        <f>'CV'!H11</f>
        <v>4</v>
      </c>
      <c r="F15" s="183">
        <f>'CV'!H12</f>
        <v>19</v>
      </c>
      <c r="G15" s="183">
        <f>'CV'!H13</f>
        <v>221</v>
      </c>
      <c r="H15" s="183">
        <f>'CV'!H14</f>
        <v>45</v>
      </c>
      <c r="I15" s="205">
        <f t="shared" si="2"/>
        <v>100000</v>
      </c>
      <c r="J15" s="13"/>
    </row>
    <row r="16" spans="1:10" ht="24" customHeight="1">
      <c r="A16" s="180">
        <v>4</v>
      </c>
      <c r="B16" s="204" t="s">
        <v>34</v>
      </c>
      <c r="C16" s="206">
        <f t="shared" si="1"/>
        <v>259</v>
      </c>
      <c r="D16" s="206">
        <f>'CV'!I10</f>
        <v>12</v>
      </c>
      <c r="E16" s="183">
        <f>'CV'!I11</f>
        <v>2</v>
      </c>
      <c r="F16" s="183">
        <f>'CV'!I12</f>
        <v>19</v>
      </c>
      <c r="G16" s="183">
        <f>'CV'!I13</f>
        <v>171</v>
      </c>
      <c r="H16" s="183">
        <f>'CV'!I14</f>
        <v>55</v>
      </c>
      <c r="I16" s="205">
        <f t="shared" si="2"/>
        <v>78000</v>
      </c>
      <c r="J16" s="13"/>
    </row>
    <row r="17" spans="1:10" ht="24" customHeight="1">
      <c r="A17" s="180">
        <v>5</v>
      </c>
      <c r="B17" s="204" t="s">
        <v>1</v>
      </c>
      <c r="C17" s="206">
        <f t="shared" si="1"/>
        <v>508</v>
      </c>
      <c r="D17" s="206">
        <f>'CV'!J10</f>
        <v>12</v>
      </c>
      <c r="E17" s="183">
        <f>'CV'!J11</f>
        <v>6</v>
      </c>
      <c r="F17" s="183">
        <f>'CV'!J12</f>
        <v>32</v>
      </c>
      <c r="G17" s="183">
        <f>'CV'!J13</f>
        <v>413</v>
      </c>
      <c r="H17" s="183">
        <f>'CV'!J14</f>
        <v>45</v>
      </c>
      <c r="I17" s="205">
        <f t="shared" si="2"/>
        <v>152000</v>
      </c>
      <c r="J17" s="13"/>
    </row>
    <row r="18" spans="1:10" ht="24" customHeight="1">
      <c r="A18" s="180">
        <v>6</v>
      </c>
      <c r="B18" s="204" t="s">
        <v>35</v>
      </c>
      <c r="C18" s="206">
        <f t="shared" si="1"/>
        <v>328</v>
      </c>
      <c r="D18" s="206">
        <f>'CV'!K10</f>
        <v>66</v>
      </c>
      <c r="E18" s="183">
        <f>'CV'!K11</f>
        <v>3</v>
      </c>
      <c r="F18" s="183">
        <f>'CV'!K12</f>
        <v>20</v>
      </c>
      <c r="G18" s="183">
        <f>'CV'!K13</f>
        <v>192</v>
      </c>
      <c r="H18" s="183">
        <f>'CV'!K14</f>
        <v>47</v>
      </c>
      <c r="I18" s="205">
        <f t="shared" si="2"/>
        <v>98000</v>
      </c>
      <c r="J18" s="13"/>
    </row>
    <row r="19" spans="1:10" ht="24" customHeight="1">
      <c r="A19" s="180">
        <v>7</v>
      </c>
      <c r="B19" s="204" t="s">
        <v>2</v>
      </c>
      <c r="C19" s="206">
        <f t="shared" si="1"/>
        <v>176</v>
      </c>
      <c r="D19" s="206">
        <f>'CV'!L10</f>
        <v>2</v>
      </c>
      <c r="E19" s="183">
        <f>'CV'!L11</f>
        <v>1</v>
      </c>
      <c r="F19" s="183">
        <f>'CV'!L12</f>
        <v>51</v>
      </c>
      <c r="G19" s="183">
        <f>'CV'!L13</f>
        <v>9</v>
      </c>
      <c r="H19" s="183">
        <f>'CV'!L14</f>
        <v>113</v>
      </c>
      <c r="I19" s="205">
        <f t="shared" si="2"/>
        <v>53000</v>
      </c>
      <c r="J19" s="13"/>
    </row>
    <row r="20" spans="1:10" ht="24" customHeight="1">
      <c r="A20" s="180">
        <v>8</v>
      </c>
      <c r="B20" s="204" t="s">
        <v>3</v>
      </c>
      <c r="C20" s="206">
        <f t="shared" si="1"/>
        <v>674</v>
      </c>
      <c r="D20" s="206">
        <f>'CV'!M10</f>
        <v>1</v>
      </c>
      <c r="E20" s="183">
        <f>'CV'!M11</f>
        <v>0</v>
      </c>
      <c r="F20" s="183">
        <f>'CV'!M12</f>
        <v>313</v>
      </c>
      <c r="G20" s="183">
        <f>'CV'!M13</f>
        <v>26</v>
      </c>
      <c r="H20" s="183">
        <f>'CV'!M14</f>
        <v>334</v>
      </c>
      <c r="I20" s="205">
        <f t="shared" si="2"/>
        <v>202000</v>
      </c>
      <c r="J20" s="13"/>
    </row>
    <row r="21" spans="1:10" ht="24" customHeight="1">
      <c r="A21" s="229">
        <v>9</v>
      </c>
      <c r="B21" s="208" t="s">
        <v>8</v>
      </c>
      <c r="C21" s="210">
        <f t="shared" si="1"/>
        <v>743</v>
      </c>
      <c r="D21" s="210">
        <f>'CV'!N10</f>
        <v>144</v>
      </c>
      <c r="E21" s="188">
        <f>'CV'!N11</f>
        <v>75</v>
      </c>
      <c r="F21" s="188">
        <f>'CV'!N12</f>
        <v>39</v>
      </c>
      <c r="G21" s="188">
        <f>'CV'!N13</f>
        <v>373</v>
      </c>
      <c r="H21" s="188">
        <f>'CV'!N14</f>
        <v>112</v>
      </c>
      <c r="I21" s="209">
        <f t="shared" si="2"/>
        <v>223000</v>
      </c>
      <c r="J21" s="13"/>
    </row>
    <row r="22" spans="1:9" ht="15.75">
      <c r="A22" s="230" t="s">
        <v>36</v>
      </c>
      <c r="B22" s="156"/>
      <c r="C22" s="156"/>
      <c r="D22" s="156"/>
      <c r="E22" s="156"/>
      <c r="F22" s="156"/>
      <c r="G22" s="156"/>
      <c r="H22" s="156"/>
      <c r="I22" s="156"/>
    </row>
    <row r="23" spans="1:9" ht="33" customHeight="1">
      <c r="A23" s="171"/>
      <c r="B23" s="211" t="s">
        <v>94</v>
      </c>
      <c r="C23" s="211"/>
      <c r="D23" s="211"/>
      <c r="E23" s="211"/>
      <c r="F23" s="211"/>
      <c r="G23" s="211"/>
      <c r="H23" s="211"/>
      <c r="I23" s="211"/>
    </row>
    <row r="24" spans="1:9" ht="15.75">
      <c r="A24" s="1"/>
      <c r="B24" s="3"/>
      <c r="C24" s="3"/>
      <c r="D24" s="3"/>
      <c r="E24" s="3"/>
      <c r="F24" s="3"/>
      <c r="G24" s="3"/>
      <c r="H24" s="3"/>
      <c r="I24" s="3"/>
    </row>
  </sheetData>
  <sheetProtection/>
  <mergeCells count="9">
    <mergeCell ref="A2:I2"/>
    <mergeCell ref="B23:I23"/>
    <mergeCell ref="A3:I4"/>
    <mergeCell ref="A6:I6"/>
    <mergeCell ref="I9:I10"/>
    <mergeCell ref="A9:A10"/>
    <mergeCell ref="B9:B10"/>
    <mergeCell ref="A5:I5"/>
    <mergeCell ref="C9:H9"/>
  </mergeCells>
  <printOptions horizontalCentered="1"/>
  <pageMargins left="0.3937007874015748" right="0.2362204724409449" top="0.5511811023622047" bottom="0.35433070866141736" header="0.3937007874015748" footer="0.2755905511811024"/>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NguyenQuangBinh</dc:creator>
  <cp:keywords/>
  <dc:description/>
  <cp:lastModifiedBy>A</cp:lastModifiedBy>
  <cp:lastPrinted>2019-12-30T07:32:38Z</cp:lastPrinted>
  <dcterms:created xsi:type="dcterms:W3CDTF">2011-12-18T09:24:54Z</dcterms:created>
  <dcterms:modified xsi:type="dcterms:W3CDTF">2019-12-31T02:42:15Z</dcterms:modified>
  <cp:category/>
  <cp:version/>
  <cp:contentType/>
  <cp:contentStatus/>
</cp:coreProperties>
</file>